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/>
  <mc:AlternateContent xmlns:mc="http://schemas.openxmlformats.org/markup-compatibility/2006">
    <mc:Choice Requires="x15">
      <x15ac:absPath xmlns:x15ac="http://schemas.microsoft.com/office/spreadsheetml/2010/11/ac" url="D:\A\,Fotowoltaika prosument\Gmina Nagłowice\#1 przetarg foto\"/>
    </mc:Choice>
  </mc:AlternateContent>
  <xr:revisionPtr revIDLastSave="0" documentId="13_ncr:1_{462D78A2-0E3E-4100-88B9-5243DACC9C51}" xr6:coauthVersionLast="47" xr6:coauthVersionMax="47" xr10:uidLastSave="{00000000-0000-0000-0000-000000000000}"/>
  <bookViews>
    <workbookView xWindow="-108" yWindow="-108" windowWidth="23256" windowHeight="12576" tabRatio="211" xr2:uid="{00000000-000D-0000-FFFF-FFFF00000000}"/>
  </bookViews>
  <sheets>
    <sheet name="Arkusz1" sheetId="1" r:id="rId1"/>
  </sheets>
  <definedNames>
    <definedName name="_xlnm._FilterDatabase" localSheetId="0" hidden="1">Arkusz1!$A$9:$AB$19</definedName>
  </definedNames>
  <calcPr calcId="181029"/>
</workbook>
</file>

<file path=xl/calcChain.xml><?xml version="1.0" encoding="utf-8"?>
<calcChain xmlns="http://schemas.openxmlformats.org/spreadsheetml/2006/main">
  <c r="AA18" i="1" l="1"/>
  <c r="AA17" i="1"/>
  <c r="AA16" i="1"/>
  <c r="AA15" i="1"/>
  <c r="AA14" i="1"/>
  <c r="AA13" i="1"/>
  <c r="AA12" i="1"/>
  <c r="AA11" i="1"/>
  <c r="M18" i="1"/>
  <c r="M17" i="1"/>
  <c r="M16" i="1"/>
  <c r="M15" i="1"/>
  <c r="M14" i="1"/>
  <c r="M13" i="1"/>
  <c r="M12" i="1"/>
  <c r="M11" i="1"/>
  <c r="K17" i="1"/>
  <c r="K16" i="1"/>
  <c r="K18" i="1"/>
  <c r="K15" i="1"/>
  <c r="K14" i="1"/>
  <c r="K13" i="1"/>
  <c r="K12" i="1"/>
  <c r="K11" i="1"/>
  <c r="AB16" i="1" l="1"/>
  <c r="AC16" i="1" s="1"/>
  <c r="AB17" i="1"/>
  <c r="AC17" i="1" s="1"/>
  <c r="AB11" i="1"/>
  <c r="AC11" i="1" s="1"/>
  <c r="AB18" i="1"/>
  <c r="AC18" i="1" s="1"/>
  <c r="AB15" i="1"/>
  <c r="AC15" i="1" s="1"/>
  <c r="AB14" i="1"/>
  <c r="AC14" i="1" s="1"/>
  <c r="AB13" i="1"/>
  <c r="AC13" i="1" s="1"/>
  <c r="AB12" i="1"/>
  <c r="AC12" i="1" s="1"/>
  <c r="AB19" i="1" l="1"/>
  <c r="AC1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User4</author>
  </authors>
  <commentList>
    <comment ref="V11" authorId="0" shapeId="0" xr:uid="{5B2E56CA-4DAE-4C4E-BDF2-60F8717D1508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miesięczny
</t>
        </r>
      </text>
    </comment>
    <comment ref="V12" authorId="0" shapeId="0" xr:uid="{2FFC8C11-71A9-43B8-9D9A-2EC6019BD2B8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miesięczny
</t>
        </r>
      </text>
    </comment>
    <comment ref="V13" authorId="0" shapeId="0" xr:uid="{A8961FE8-433C-42F9-8703-B32C777D7F6F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miesięczny
</t>
        </r>
      </text>
    </comment>
    <comment ref="V14" authorId="0" shapeId="0" xr:uid="{A4F88B20-890D-4040-9606-CF05B5CC3423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miesięczny
</t>
        </r>
      </text>
    </comment>
    <comment ref="V15" authorId="0" shapeId="0" xr:uid="{9795E3E4-7EF4-499E-9804-6791BF0560B0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
</t>
        </r>
      </text>
    </comment>
    <comment ref="V16" authorId="0" shapeId="0" xr:uid="{3E92C16D-B073-4E0D-AA00-543D43786D06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
</t>
        </r>
      </text>
    </comment>
    <comment ref="V17" authorId="0" shapeId="0" xr:uid="{3A246B4F-2C6B-4DF9-B7E8-8B6DC1E58ADB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
</t>
        </r>
      </text>
    </comment>
    <comment ref="V18" authorId="0" shapeId="0" xr:uid="{2B9E3C73-38CF-406D-BDEC-CB6ABFC59CD5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
</t>
        </r>
      </text>
    </comment>
  </commentList>
</comments>
</file>

<file path=xl/sharedStrings.xml><?xml version="1.0" encoding="utf-8"?>
<sst xmlns="http://schemas.openxmlformats.org/spreadsheetml/2006/main" count="55" uniqueCount="42">
  <si>
    <t>Grupa taryfowa</t>
  </si>
  <si>
    <t>Składnik zmienny stawki sieciowej (zł/kWh)</t>
  </si>
  <si>
    <t>Całodobowa</t>
  </si>
  <si>
    <t>C12a</t>
  </si>
  <si>
    <t>Liczba 
miesięcy</t>
  </si>
  <si>
    <t>Liczba punktów poboru</t>
  </si>
  <si>
    <t>Koszt zakupu energii elektrycznej (netto)</t>
  </si>
  <si>
    <t>Stawka jakościowa [zł/kWh]</t>
  </si>
  <si>
    <t>Składnik stały stawki sieciowej [zł/kW/m-c]</t>
  </si>
  <si>
    <t>Stawka opłaty przejściowej [zł/kW/m-c]</t>
  </si>
  <si>
    <t>Stawka opłaty abonamentowej [zł/PPE/m-c]</t>
  </si>
  <si>
    <t>Stawka opłaty kogeneracyjnej
[zł/kWh]</t>
  </si>
  <si>
    <t>Załącznik nr 3 do SWZ - Formularz cenowy</t>
  </si>
  <si>
    <t>Pozostałe obiekty</t>
  </si>
  <si>
    <t>Strefa I</t>
  </si>
  <si>
    <t>Strefa II</t>
  </si>
  <si>
    <t>Łączne koszty</t>
  </si>
  <si>
    <t>C21</t>
  </si>
  <si>
    <t>Stawka opłaty OZE [zł/kWh]</t>
  </si>
  <si>
    <t>Strefa III</t>
  </si>
  <si>
    <t>Strefa IV</t>
  </si>
  <si>
    <t>Szacowane zużycie w strefach [kWh]</t>
  </si>
  <si>
    <r>
      <t xml:space="preserve">Cena jednostkowa za energię czynną [zł/kWh]
</t>
    </r>
    <r>
      <rPr>
        <sz val="8"/>
        <rFont val="Calibri"/>
        <family val="2"/>
        <charset val="238"/>
        <scheme val="minor"/>
      </rPr>
      <t>(z dokładnością do 4 miejsc po przecinku)</t>
    </r>
  </si>
  <si>
    <t>Opłata handlowa
[zł/m-c]</t>
  </si>
  <si>
    <r>
      <t xml:space="preserve">Łączne koszty zakupu energii oraz usługi dystrybucji netto,
bez podatku VAT
</t>
    </r>
    <r>
      <rPr>
        <sz val="8"/>
        <rFont val="Calibri"/>
        <family val="2"/>
        <charset val="238"/>
        <scheme val="minor"/>
      </rPr>
      <t xml:space="preserve">
kol. 13 + kol. 27</t>
    </r>
  </si>
  <si>
    <r>
      <t>Łączne koszty zakupu energii oraz usługi dystrybucji brutto, z podatkiem VAT 23%</t>
    </r>
    <r>
      <rPr>
        <sz val="8"/>
        <rFont val="Calibri"/>
        <family val="2"/>
        <charset val="238"/>
        <scheme val="minor"/>
      </rPr>
      <t xml:space="preserve">
kol. 28 × 1,23
(zaokrąglenie do 
2 miejsc po przecinku)</t>
    </r>
  </si>
  <si>
    <t>C11</t>
  </si>
  <si>
    <t>C23</t>
  </si>
  <si>
    <t>Szacowana ilość energii do opłaty mocowej
[kWh]</t>
  </si>
  <si>
    <t>Koszt usługi dystrybucji (netto) *</t>
  </si>
  <si>
    <t>* Stawki opłat dystrybucyjnych wskazane w niniejszym formularzu służą porównaniu ofert, natomiast Zamawiający dopuszcza, że mogą one ulec zmianie oraz że rzeczywiste rozliczenia w powyższym zakresie będą prowadzone na podstawie zasad, cen i stawek opłat określonych w Taryfie dla Usług Dystrybucji Energii Elektrycznej obowiązującej w okresie dostawy.</t>
  </si>
  <si>
    <t>B11</t>
  </si>
  <si>
    <t>R3 (1201–2800 kWh rocznie)</t>
  </si>
  <si>
    <t>nd.</t>
  </si>
  <si>
    <t>Moc 
umowna 
[kW]</t>
  </si>
  <si>
    <t>Przeznaczenie punktu poboru/przedział rocznego zużycia</t>
  </si>
  <si>
    <r>
      <t xml:space="preserve">Stawka opłaty mocowej
</t>
    </r>
    <r>
      <rPr>
        <sz val="8"/>
        <rFont val="Calibri"/>
        <family val="2"/>
        <charset val="238"/>
        <scheme val="minor"/>
      </rPr>
      <t xml:space="preserve">
a) dla grup taryfowych Cxx o mocy umownej powyżej 16 kW </t>
    </r>
    <r>
      <rPr>
        <b/>
        <sz val="8"/>
        <rFont val="Calibri"/>
        <family val="2"/>
        <charset val="238"/>
        <scheme val="minor"/>
      </rPr>
      <t>[zł/kWh]</t>
    </r>
    <r>
      <rPr>
        <sz val="8"/>
        <rFont val="Calibri"/>
        <family val="2"/>
        <charset val="238"/>
        <scheme val="minor"/>
      </rPr>
      <t xml:space="preserve">
b) dla grup taryfowych G1x, R i C1x o mocy umownej nie większej niż 16 kW </t>
    </r>
    <r>
      <rPr>
        <b/>
        <sz val="8"/>
        <rFont val="Calibri"/>
        <family val="2"/>
        <charset val="238"/>
        <scheme val="minor"/>
      </rPr>
      <t>[zł/mc]</t>
    </r>
  </si>
  <si>
    <t>R4 (powyżej 2800 kWh rocznie)</t>
  </si>
  <si>
    <t>Szacowany depozyt prosumencki, jaki będzie odliczony od kosztów energii czynnej (net-billing) [zł]</t>
  </si>
  <si>
    <t>SUMA:</t>
  </si>
  <si>
    <r>
      <t xml:space="preserve">Suma kosztów energii czynnej [zł]
</t>
    </r>
    <r>
      <rPr>
        <sz val="8"/>
        <rFont val="Calibri"/>
        <family val="2"/>
        <charset val="238"/>
        <scheme val="minor"/>
      </rPr>
      <t xml:space="preserve">
(kol. 6 + kol. 7 + kol. 8 + kol. 9) × kol. 10 - kol. 12
(zaokrąglenie do 
2 miejsc po przecinku)</t>
    </r>
  </si>
  <si>
    <r>
      <t xml:space="preserve">Suma kosztów dystrybucji [zł]
</t>
    </r>
    <r>
      <rPr>
        <sz val="8"/>
        <rFont val="Calibri"/>
        <family val="2"/>
        <charset val="238"/>
        <scheme val="minor"/>
      </rPr>
      <t xml:space="preserve">
(kol. 14 + kol. 19 + kol. 23 + kol. 24) × kol. 6 
+ (kol. 15 + kol. 19 + kol. 23 + kol. 24) × kol. 7 
+ (kol. 16 + kol. 19 + kol. 23 + kol. 24) × kol. 8
+ (kol. 17 + kol. 19 + kol. 23 + kol. 24) × kol. 9
+
(kol. 20 + kol. 21) × kol. 4 × kol. 5
+
kol. 22 × kol 3 × kol. 5
+
a) dla grup taryfowych Cxx o mocy umownej powyżej 16 kW [zł/kWh]:
kol. 25 × kol. 26
b) dla grup taryfowych G1x, R i C1x o mocy umownej nie większej niż 16 kW [zł/mc]:
kol. 25 × kol. 3 × kol. 5
(zaokrąglenie do 
2 miejsc po przecinku)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</si>
</sst>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0.0000"/>
    <numFmt numFmtId="166" formatCode="0.00000"/>
    <numFmt numFmtId="167" formatCode="#,##0.00_ ;\-#,##0.00\ "/>
    <numFmt numFmtId="168" formatCode="0.0000;\-0.0000;"/>
    <numFmt numFmtId="169" formatCode="#,##0_ ;\-#,##0;"/>
    <numFmt numFmtId="170" formatCode="0.0"/>
  </numFmts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/>
    <xf numFmtId="3" fontId="2" fillId="0" borderId="0" xfId="0" applyNumberFormat="1" applyFont="1"/>
    <xf numFmtId="2" fontId="2" fillId="0" borderId="0" xfId="0" applyNumberFormat="1" applyFont="1"/>
    <xf numFmtId="1" fontId="2" fillId="0" borderId="0" xfId="0" applyNumberFormat="1" applyFont="1"/>
    <xf numFmtId="164" fontId="2" fillId="0" borderId="0" xfId="0" applyNumberFormat="1" applyFont="1"/>
    <xf numFmtId="8" fontId="2" fillId="0" borderId="0" xfId="0" applyNumberFormat="1" applyFont="1"/>
    <xf numFmtId="0" fontId="4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9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0" fontId="4" fillId="0" borderId="1" xfId="0" applyNumberFormat="1" applyFont="1" applyBorder="1" applyAlignment="1">
      <alignment horizontal="center" vertical="center"/>
    </xf>
    <xf numFmtId="4" fontId="4" fillId="2" borderId="1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2" fillId="0" borderId="7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E6E64C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D32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32"/>
  <sheetViews>
    <sheetView tabSelected="1" topLeftCell="A4" zoomScale="85" zoomScaleNormal="85" workbookViewId="0">
      <selection activeCell="M19" sqref="M19"/>
    </sheetView>
  </sheetViews>
  <sheetFormatPr defaultColWidth="11.5546875" defaultRowHeight="13.8" x14ac:dyDescent="0.3"/>
  <cols>
    <col min="1" max="1" width="25.77734375" style="1" customWidth="1"/>
    <col min="2" max="2" width="6.5546875" style="1" customWidth="1"/>
    <col min="3" max="4" width="8.109375" style="1" customWidth="1"/>
    <col min="5" max="5" width="11.5546875" style="1" customWidth="1"/>
    <col min="6" max="6" width="9.6640625" style="1" customWidth="1"/>
    <col min="7" max="7" width="10.88671875" style="1" customWidth="1"/>
    <col min="8" max="9" width="9.88671875" style="1" customWidth="1"/>
    <col min="10" max="10" width="13.5546875" style="1" customWidth="1"/>
    <col min="11" max="12" width="11.21875" style="1" customWidth="1"/>
    <col min="13" max="13" width="15.88671875" style="1" customWidth="1"/>
    <col min="14" max="14" width="15.77734375" style="1" customWidth="1"/>
    <col min="15" max="18" width="10.6640625" style="1" customWidth="1"/>
    <col min="19" max="21" width="9.109375" style="1" customWidth="1"/>
    <col min="22" max="24" width="12.109375" style="1" customWidth="1"/>
    <col min="25" max="25" width="24.77734375" style="1" customWidth="1"/>
    <col min="26" max="26" width="14.44140625" style="1" customWidth="1"/>
    <col min="27" max="27" width="29.21875" style="1" customWidth="1"/>
    <col min="28" max="29" width="13.33203125" style="1" customWidth="1"/>
    <col min="30" max="16384" width="11.5546875" style="1"/>
  </cols>
  <sheetData>
    <row r="1" spans="1:31" ht="13.2" customHeight="1" x14ac:dyDescent="0.3">
      <c r="A1" s="28" t="s">
        <v>12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C1" s="2"/>
    </row>
    <row r="2" spans="1:31" s="3" customFormat="1" ht="12.6" customHeight="1" x14ac:dyDescent="0.2">
      <c r="A2" s="24" t="s">
        <v>35</v>
      </c>
      <c r="B2" s="27" t="s">
        <v>0</v>
      </c>
      <c r="C2" s="27" t="s">
        <v>5</v>
      </c>
      <c r="D2" s="27" t="s">
        <v>34</v>
      </c>
      <c r="E2" s="27" t="s">
        <v>4</v>
      </c>
      <c r="F2" s="34" t="s">
        <v>21</v>
      </c>
      <c r="G2" s="35"/>
      <c r="H2" s="35"/>
      <c r="I2" s="35"/>
      <c r="J2" s="38" t="s">
        <v>6</v>
      </c>
      <c r="K2" s="38"/>
      <c r="L2" s="38"/>
      <c r="M2" s="38"/>
      <c r="N2" s="27" t="s">
        <v>29</v>
      </c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 t="s">
        <v>16</v>
      </c>
      <c r="AC2" s="38"/>
    </row>
    <row r="3" spans="1:31" s="3" customFormat="1" ht="12.75" customHeight="1" x14ac:dyDescent="0.2">
      <c r="A3" s="25"/>
      <c r="B3" s="27"/>
      <c r="C3" s="27"/>
      <c r="D3" s="27"/>
      <c r="E3" s="27"/>
      <c r="F3" s="36"/>
      <c r="G3" s="37"/>
      <c r="H3" s="37"/>
      <c r="I3" s="37"/>
      <c r="J3" s="24" t="s">
        <v>22</v>
      </c>
      <c r="K3" s="27" t="s">
        <v>23</v>
      </c>
      <c r="L3" s="24" t="s">
        <v>38</v>
      </c>
      <c r="M3" s="27" t="s">
        <v>40</v>
      </c>
      <c r="N3" s="39" t="s">
        <v>1</v>
      </c>
      <c r="O3" s="40"/>
      <c r="P3" s="40"/>
      <c r="Q3" s="40"/>
      <c r="R3" s="41"/>
      <c r="S3" s="27" t="s">
        <v>7</v>
      </c>
      <c r="T3" s="27" t="s">
        <v>8</v>
      </c>
      <c r="U3" s="27" t="s">
        <v>9</v>
      </c>
      <c r="V3" s="27" t="s">
        <v>10</v>
      </c>
      <c r="W3" s="27" t="s">
        <v>18</v>
      </c>
      <c r="X3" s="27" t="s">
        <v>11</v>
      </c>
      <c r="Y3" s="24" t="s">
        <v>36</v>
      </c>
      <c r="Z3" s="24" t="s">
        <v>28</v>
      </c>
      <c r="AA3" s="27" t="s">
        <v>41</v>
      </c>
      <c r="AB3" s="27" t="s">
        <v>24</v>
      </c>
      <c r="AC3" s="27" t="s">
        <v>25</v>
      </c>
    </row>
    <row r="4" spans="1:31" s="3" customFormat="1" ht="10.199999999999999" x14ac:dyDescent="0.2">
      <c r="A4" s="25"/>
      <c r="B4" s="27"/>
      <c r="C4" s="27"/>
      <c r="D4" s="33"/>
      <c r="E4" s="33"/>
      <c r="F4" s="26" t="s">
        <v>2</v>
      </c>
      <c r="G4" s="26" t="s">
        <v>14</v>
      </c>
      <c r="H4" s="26" t="s">
        <v>15</v>
      </c>
      <c r="I4" s="26" t="s">
        <v>19</v>
      </c>
      <c r="J4" s="25"/>
      <c r="K4" s="27"/>
      <c r="L4" s="25"/>
      <c r="M4" s="27"/>
      <c r="N4" s="27" t="s">
        <v>2</v>
      </c>
      <c r="O4" s="27" t="s">
        <v>14</v>
      </c>
      <c r="P4" s="27" t="s">
        <v>15</v>
      </c>
      <c r="Q4" s="27" t="s">
        <v>19</v>
      </c>
      <c r="R4" s="27" t="s">
        <v>20</v>
      </c>
      <c r="S4" s="27"/>
      <c r="T4" s="27"/>
      <c r="U4" s="27"/>
      <c r="V4" s="27"/>
      <c r="W4" s="27"/>
      <c r="X4" s="27"/>
      <c r="Y4" s="25"/>
      <c r="Z4" s="25"/>
      <c r="AA4" s="27"/>
      <c r="AB4" s="27"/>
      <c r="AC4" s="27"/>
    </row>
    <row r="5" spans="1:31" s="3" customFormat="1" ht="10.199999999999999" x14ac:dyDescent="0.2">
      <c r="A5" s="25"/>
      <c r="B5" s="27"/>
      <c r="C5" s="27"/>
      <c r="D5" s="33"/>
      <c r="E5" s="33"/>
      <c r="F5" s="27"/>
      <c r="G5" s="27"/>
      <c r="H5" s="27"/>
      <c r="I5" s="27"/>
      <c r="J5" s="25"/>
      <c r="K5" s="27"/>
      <c r="L5" s="25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5"/>
      <c r="Z5" s="25"/>
      <c r="AA5" s="27"/>
      <c r="AB5" s="27"/>
      <c r="AC5" s="27"/>
    </row>
    <row r="6" spans="1:31" s="3" customFormat="1" ht="22.5" customHeight="1" x14ac:dyDescent="0.2">
      <c r="A6" s="25"/>
      <c r="B6" s="27"/>
      <c r="C6" s="27"/>
      <c r="D6" s="33"/>
      <c r="E6" s="33"/>
      <c r="F6" s="33"/>
      <c r="G6" s="33"/>
      <c r="H6" s="33"/>
      <c r="I6" s="33"/>
      <c r="J6" s="25"/>
      <c r="K6" s="33"/>
      <c r="L6" s="25"/>
      <c r="M6" s="33"/>
      <c r="N6" s="27"/>
      <c r="O6" s="27"/>
      <c r="P6" s="33"/>
      <c r="Q6" s="33"/>
      <c r="R6" s="33"/>
      <c r="S6" s="27"/>
      <c r="T6" s="27"/>
      <c r="U6" s="27"/>
      <c r="V6" s="27"/>
      <c r="W6" s="27"/>
      <c r="X6" s="27"/>
      <c r="Y6" s="25"/>
      <c r="Z6" s="25"/>
      <c r="AA6" s="27"/>
      <c r="AB6" s="27"/>
      <c r="AC6" s="27"/>
    </row>
    <row r="7" spans="1:31" ht="12.75" hidden="1" customHeight="1" x14ac:dyDescent="0.3">
      <c r="A7" s="25"/>
      <c r="B7" s="27"/>
      <c r="C7" s="27"/>
      <c r="D7" s="33"/>
      <c r="E7" s="33"/>
      <c r="F7" s="33"/>
      <c r="G7" s="33"/>
      <c r="H7" s="33"/>
      <c r="I7" s="33"/>
      <c r="J7" s="25"/>
      <c r="K7" s="33"/>
      <c r="L7" s="25"/>
      <c r="M7" s="33"/>
      <c r="N7" s="27"/>
      <c r="O7" s="27"/>
      <c r="P7" s="33"/>
      <c r="Q7" s="33"/>
      <c r="R7" s="33"/>
      <c r="S7" s="27"/>
      <c r="T7" s="27"/>
      <c r="U7" s="27"/>
      <c r="V7" s="27"/>
      <c r="W7" s="27"/>
      <c r="X7" s="27"/>
      <c r="Y7" s="25"/>
      <c r="Z7" s="25"/>
      <c r="AA7" s="27"/>
      <c r="AB7" s="27"/>
      <c r="AC7" s="27"/>
    </row>
    <row r="8" spans="1:31" ht="104.4" customHeight="1" x14ac:dyDescent="0.3">
      <c r="A8" s="25"/>
      <c r="B8" s="27"/>
      <c r="C8" s="27"/>
      <c r="D8" s="33"/>
      <c r="E8" s="33"/>
      <c r="F8" s="33"/>
      <c r="G8" s="33"/>
      <c r="H8" s="33"/>
      <c r="I8" s="33"/>
      <c r="J8" s="25"/>
      <c r="K8" s="33"/>
      <c r="L8" s="25"/>
      <c r="M8" s="33"/>
      <c r="N8" s="27"/>
      <c r="O8" s="27"/>
      <c r="P8" s="33"/>
      <c r="Q8" s="33"/>
      <c r="R8" s="33"/>
      <c r="S8" s="27"/>
      <c r="T8" s="27"/>
      <c r="U8" s="27"/>
      <c r="V8" s="27"/>
      <c r="W8" s="27"/>
      <c r="X8" s="27"/>
      <c r="Y8" s="25"/>
      <c r="Z8" s="25"/>
      <c r="AA8" s="27"/>
      <c r="AB8" s="27"/>
      <c r="AC8" s="27"/>
    </row>
    <row r="9" spans="1:31" ht="56.4" customHeight="1" x14ac:dyDescent="0.3">
      <c r="A9" s="26"/>
      <c r="B9" s="27"/>
      <c r="C9" s="27"/>
      <c r="D9" s="33"/>
      <c r="E9" s="33"/>
      <c r="F9" s="33"/>
      <c r="G9" s="33"/>
      <c r="H9" s="33"/>
      <c r="I9" s="33"/>
      <c r="J9" s="26"/>
      <c r="K9" s="33"/>
      <c r="L9" s="26"/>
      <c r="M9" s="33"/>
      <c r="N9" s="27"/>
      <c r="O9" s="27"/>
      <c r="P9" s="33"/>
      <c r="Q9" s="33"/>
      <c r="R9" s="33"/>
      <c r="S9" s="27"/>
      <c r="T9" s="27"/>
      <c r="U9" s="27"/>
      <c r="V9" s="27"/>
      <c r="W9" s="27"/>
      <c r="X9" s="27"/>
      <c r="Y9" s="26"/>
      <c r="Z9" s="26"/>
      <c r="AA9" s="27"/>
      <c r="AB9" s="27"/>
      <c r="AC9" s="27"/>
    </row>
    <row r="10" spans="1:31" x14ac:dyDescent="0.3">
      <c r="A10" s="19">
        <v>1</v>
      </c>
      <c r="B10" s="19">
        <v>2</v>
      </c>
      <c r="C10" s="19">
        <v>3</v>
      </c>
      <c r="D10" s="19">
        <v>4</v>
      </c>
      <c r="E10" s="19">
        <v>5</v>
      </c>
      <c r="F10" s="19">
        <v>6</v>
      </c>
      <c r="G10" s="19">
        <v>7</v>
      </c>
      <c r="H10" s="19">
        <v>8</v>
      </c>
      <c r="I10" s="19">
        <v>9</v>
      </c>
      <c r="J10" s="20">
        <v>10</v>
      </c>
      <c r="K10" s="19">
        <v>11</v>
      </c>
      <c r="L10" s="19">
        <v>12</v>
      </c>
      <c r="M10" s="19">
        <v>13</v>
      </c>
      <c r="N10" s="19">
        <v>14</v>
      </c>
      <c r="O10" s="19">
        <v>15</v>
      </c>
      <c r="P10" s="19">
        <v>16</v>
      </c>
      <c r="Q10" s="19">
        <v>17</v>
      </c>
      <c r="R10" s="19">
        <v>18</v>
      </c>
      <c r="S10" s="19">
        <v>19</v>
      </c>
      <c r="T10" s="19">
        <v>20</v>
      </c>
      <c r="U10" s="19">
        <v>21</v>
      </c>
      <c r="V10" s="19">
        <v>22</v>
      </c>
      <c r="W10" s="19">
        <v>23</v>
      </c>
      <c r="X10" s="19">
        <v>24</v>
      </c>
      <c r="Y10" s="20">
        <v>25</v>
      </c>
      <c r="Z10" s="20">
        <v>26</v>
      </c>
      <c r="AA10" s="19">
        <v>27</v>
      </c>
      <c r="AB10" s="19">
        <v>28</v>
      </c>
      <c r="AC10" s="19">
        <v>29</v>
      </c>
    </row>
    <row r="11" spans="1:31" ht="27" customHeight="1" x14ac:dyDescent="0.3">
      <c r="A11" s="9" t="s">
        <v>13</v>
      </c>
      <c r="B11" s="9" t="s">
        <v>31</v>
      </c>
      <c r="C11" s="9">
        <v>1</v>
      </c>
      <c r="D11" s="21">
        <v>31</v>
      </c>
      <c r="E11" s="9">
        <v>12</v>
      </c>
      <c r="F11" s="16">
        <v>46865</v>
      </c>
      <c r="G11" s="16">
        <v>0</v>
      </c>
      <c r="H11" s="16">
        <v>0</v>
      </c>
      <c r="I11" s="16">
        <v>0</v>
      </c>
      <c r="J11" s="32"/>
      <c r="K11" s="17">
        <f>0</f>
        <v>0</v>
      </c>
      <c r="L11" s="17">
        <v>4352.53</v>
      </c>
      <c r="M11" s="18" t="str">
        <f t="shared" ref="M11:M18" si="0">IF($J$11=0,"",ROUND((F11+G11+H11+I11)*ROUND($J$11,4)-L11,2))</f>
        <v/>
      </c>
      <c r="N11" s="15">
        <v>0.13192000000000001</v>
      </c>
      <c r="O11" s="15">
        <v>0</v>
      </c>
      <c r="P11" s="15">
        <v>0</v>
      </c>
      <c r="Q11" s="15">
        <v>0</v>
      </c>
      <c r="R11" s="15">
        <v>0</v>
      </c>
      <c r="S11" s="10">
        <v>3.141E-2</v>
      </c>
      <c r="T11" s="11">
        <v>9.1999999999999993</v>
      </c>
      <c r="U11" s="11">
        <v>0.19</v>
      </c>
      <c r="V11" s="11">
        <v>15</v>
      </c>
      <c r="W11" s="10">
        <v>0</v>
      </c>
      <c r="X11" s="12">
        <v>6.1799999999999997E-3</v>
      </c>
      <c r="Y11" s="12">
        <v>0.12670000000000001</v>
      </c>
      <c r="Z11" s="13">
        <v>32806</v>
      </c>
      <c r="AA11" s="14">
        <f>ROUND((N11+S11+W11+X11)*F11+(O11+S11+W11+X11)*G11+(P11+S11+W11+X11)*H11+(Q11+S11+W11+X11)*I11
+(T11+U11)*D11*E11
+V11*C11*E11
+IF(LEFT(A11,1)="R",C11*E11*Y11,Z11*Y11),2)</f>
        <v>15773.69</v>
      </c>
      <c r="AB11" s="14" t="str">
        <f>IF($J$11=0,"",M11+AA11)</f>
        <v/>
      </c>
      <c r="AC11" s="14" t="str">
        <f>IF($J$11=0,"",ROUND(AB11*1.23,2))</f>
        <v/>
      </c>
      <c r="AE11" s="8"/>
    </row>
    <row r="12" spans="1:31" ht="27" customHeight="1" x14ac:dyDescent="0.3">
      <c r="A12" s="9" t="s">
        <v>13</v>
      </c>
      <c r="B12" s="9" t="s">
        <v>26</v>
      </c>
      <c r="C12" s="9">
        <v>1</v>
      </c>
      <c r="D12" s="21">
        <v>30</v>
      </c>
      <c r="E12" s="9">
        <v>12</v>
      </c>
      <c r="F12" s="16">
        <v>26121</v>
      </c>
      <c r="G12" s="16">
        <v>0</v>
      </c>
      <c r="H12" s="16">
        <v>0</v>
      </c>
      <c r="I12" s="16">
        <v>0</v>
      </c>
      <c r="J12" s="32"/>
      <c r="K12" s="17">
        <f>0</f>
        <v>0</v>
      </c>
      <c r="L12" s="17">
        <v>1016.93</v>
      </c>
      <c r="M12" s="18" t="str">
        <f t="shared" si="0"/>
        <v/>
      </c>
      <c r="N12" s="15">
        <v>0.25700000000000001</v>
      </c>
      <c r="O12" s="15">
        <v>0</v>
      </c>
      <c r="P12" s="15">
        <v>0</v>
      </c>
      <c r="Q12" s="15">
        <v>0</v>
      </c>
      <c r="R12" s="15">
        <v>0</v>
      </c>
      <c r="S12" s="10">
        <v>3.1399999999999997E-2</v>
      </c>
      <c r="T12" s="11">
        <v>6.75</v>
      </c>
      <c r="U12" s="11">
        <v>0.08</v>
      </c>
      <c r="V12" s="11">
        <v>4.5</v>
      </c>
      <c r="W12" s="10">
        <v>0</v>
      </c>
      <c r="X12" s="12">
        <v>6.1799999999999997E-3</v>
      </c>
      <c r="Y12" s="12">
        <v>0.12670000000000001</v>
      </c>
      <c r="Z12" s="13">
        <v>18285</v>
      </c>
      <c r="AA12" s="14">
        <f t="shared" ref="AA12:AA18" si="1">ROUND((N12+S12+W12+X12)*F12+(O12+S12+W12+X12)*G12+(P12+S12+W12+X12)*H12+(Q12+S12+W12+X12)*I12
+(T12+U12)*D12*E12
+V12*C12*E12
+IF(LEFT(A12,1)="R",C12*E12*Y12,Z12*Y12),2)</f>
        <v>12524.23</v>
      </c>
      <c r="AB12" s="14" t="str">
        <f t="shared" ref="AB12:AB18" si="2">IF($J$11=0,"",M12+AA12)</f>
        <v/>
      </c>
      <c r="AC12" s="14" t="str">
        <f t="shared" ref="AC12:AC18" si="3">IF($J$11=0,"",ROUND(AB12*1.23,2))</f>
        <v/>
      </c>
      <c r="AE12" s="8"/>
    </row>
    <row r="13" spans="1:31" ht="27" customHeight="1" x14ac:dyDescent="0.3">
      <c r="A13" s="9" t="s">
        <v>13</v>
      </c>
      <c r="B13" s="9" t="s">
        <v>17</v>
      </c>
      <c r="C13" s="9">
        <v>1</v>
      </c>
      <c r="D13" s="21">
        <v>63</v>
      </c>
      <c r="E13" s="9">
        <v>12</v>
      </c>
      <c r="F13" s="16">
        <v>24590</v>
      </c>
      <c r="G13" s="16">
        <v>0</v>
      </c>
      <c r="H13" s="16">
        <v>0</v>
      </c>
      <c r="I13" s="16">
        <v>0</v>
      </c>
      <c r="J13" s="32"/>
      <c r="K13" s="17">
        <f>0</f>
        <v>0</v>
      </c>
      <c r="L13" s="17">
        <v>7710.97</v>
      </c>
      <c r="M13" s="18" t="str">
        <f t="shared" si="0"/>
        <v/>
      </c>
      <c r="N13" s="15">
        <v>0.21379999999999999</v>
      </c>
      <c r="O13" s="15">
        <v>0</v>
      </c>
      <c r="P13" s="15">
        <v>0</v>
      </c>
      <c r="Q13" s="15">
        <v>0</v>
      </c>
      <c r="R13" s="15">
        <v>0</v>
      </c>
      <c r="S13" s="10">
        <v>3.1399999999999997E-2</v>
      </c>
      <c r="T13" s="11">
        <v>26.9</v>
      </c>
      <c r="U13" s="11">
        <v>0.08</v>
      </c>
      <c r="V13" s="11">
        <v>9.5</v>
      </c>
      <c r="W13" s="10">
        <v>0</v>
      </c>
      <c r="X13" s="12">
        <v>6.1799999999999997E-3</v>
      </c>
      <c r="Y13" s="12">
        <v>0.12670000000000001</v>
      </c>
      <c r="Z13" s="13">
        <v>17213</v>
      </c>
      <c r="AA13" s="14">
        <f t="shared" si="1"/>
        <v>28873.200000000001</v>
      </c>
      <c r="AB13" s="14" t="str">
        <f t="shared" si="2"/>
        <v/>
      </c>
      <c r="AC13" s="14" t="str">
        <f t="shared" si="3"/>
        <v/>
      </c>
      <c r="AE13" s="8"/>
    </row>
    <row r="14" spans="1:31" ht="27" customHeight="1" x14ac:dyDescent="0.3">
      <c r="A14" s="9" t="s">
        <v>13</v>
      </c>
      <c r="B14" s="9" t="s">
        <v>27</v>
      </c>
      <c r="C14" s="9">
        <v>2</v>
      </c>
      <c r="D14" s="21">
        <v>85</v>
      </c>
      <c r="E14" s="9">
        <v>12</v>
      </c>
      <c r="F14" s="16">
        <v>0</v>
      </c>
      <c r="G14" s="16">
        <v>21697</v>
      </c>
      <c r="H14" s="16">
        <v>10594</v>
      </c>
      <c r="I14" s="16">
        <v>32883</v>
      </c>
      <c r="J14" s="32"/>
      <c r="K14" s="17">
        <f>0</f>
        <v>0</v>
      </c>
      <c r="L14" s="17">
        <v>9484.2199999999993</v>
      </c>
      <c r="M14" s="18" t="str">
        <f t="shared" si="0"/>
        <v/>
      </c>
      <c r="N14" s="15">
        <v>0</v>
      </c>
      <c r="O14" s="15">
        <v>0.23400000000000001</v>
      </c>
      <c r="P14" s="15">
        <v>0.34360000000000002</v>
      </c>
      <c r="Q14" s="15">
        <v>8.3699999999999997E-2</v>
      </c>
      <c r="R14" s="15">
        <v>0</v>
      </c>
      <c r="S14" s="10">
        <v>3.1399999999999997E-2</v>
      </c>
      <c r="T14" s="11">
        <v>27.9</v>
      </c>
      <c r="U14" s="11">
        <v>0.08</v>
      </c>
      <c r="V14" s="11">
        <v>9.5</v>
      </c>
      <c r="W14" s="10">
        <v>0</v>
      </c>
      <c r="X14" s="12">
        <v>6.1799999999999997E-3</v>
      </c>
      <c r="Y14" s="12">
        <v>0.12670000000000001</v>
      </c>
      <c r="Z14" s="13">
        <v>45622</v>
      </c>
      <c r="AA14" s="14">
        <f t="shared" si="1"/>
        <v>48466.65</v>
      </c>
      <c r="AB14" s="14" t="str">
        <f t="shared" si="2"/>
        <v/>
      </c>
      <c r="AC14" s="14" t="str">
        <f t="shared" si="3"/>
        <v/>
      </c>
      <c r="AE14" s="8"/>
    </row>
    <row r="15" spans="1:31" ht="27" customHeight="1" x14ac:dyDescent="0.3">
      <c r="A15" s="9" t="s">
        <v>13</v>
      </c>
      <c r="B15" s="9" t="s">
        <v>26</v>
      </c>
      <c r="C15" s="9">
        <v>6</v>
      </c>
      <c r="D15" s="21">
        <v>150</v>
      </c>
      <c r="E15" s="9">
        <v>12</v>
      </c>
      <c r="F15" s="16">
        <v>52494</v>
      </c>
      <c r="G15" s="16">
        <v>0</v>
      </c>
      <c r="H15" s="16">
        <v>0</v>
      </c>
      <c r="I15" s="16">
        <v>0</v>
      </c>
      <c r="J15" s="32"/>
      <c r="K15" s="17">
        <f>0</f>
        <v>0</v>
      </c>
      <c r="L15" s="17">
        <v>12173.659999999998</v>
      </c>
      <c r="M15" s="18" t="str">
        <f t="shared" si="0"/>
        <v/>
      </c>
      <c r="N15" s="15">
        <v>0.25700000000000001</v>
      </c>
      <c r="O15" s="15">
        <v>0</v>
      </c>
      <c r="P15" s="15">
        <v>0</v>
      </c>
      <c r="Q15" s="15">
        <v>0</v>
      </c>
      <c r="R15" s="15">
        <v>0</v>
      </c>
      <c r="S15" s="10">
        <v>3.1399999999999997E-2</v>
      </c>
      <c r="T15" s="11">
        <v>6.75</v>
      </c>
      <c r="U15" s="11">
        <v>0.08</v>
      </c>
      <c r="V15" s="11">
        <v>2.25</v>
      </c>
      <c r="W15" s="10">
        <v>0</v>
      </c>
      <c r="X15" s="12">
        <v>6.1799999999999997E-3</v>
      </c>
      <c r="Y15" s="12">
        <v>0.12670000000000001</v>
      </c>
      <c r="Z15" s="13">
        <v>36746</v>
      </c>
      <c r="AA15" s="14">
        <f t="shared" si="1"/>
        <v>32575.4</v>
      </c>
      <c r="AB15" s="14" t="str">
        <f t="shared" si="2"/>
        <v/>
      </c>
      <c r="AC15" s="14" t="str">
        <f t="shared" si="3"/>
        <v/>
      </c>
      <c r="AE15" s="8"/>
    </row>
    <row r="16" spans="1:31" ht="27" customHeight="1" x14ac:dyDescent="0.3">
      <c r="A16" s="9" t="s">
        <v>13</v>
      </c>
      <c r="B16" s="9" t="s">
        <v>3</v>
      </c>
      <c r="C16" s="9">
        <v>1</v>
      </c>
      <c r="D16" s="21">
        <v>31</v>
      </c>
      <c r="E16" s="9">
        <v>12</v>
      </c>
      <c r="F16" s="16">
        <v>0</v>
      </c>
      <c r="G16" s="16">
        <v>19751</v>
      </c>
      <c r="H16" s="16">
        <v>59253</v>
      </c>
      <c r="I16" s="16">
        <v>0</v>
      </c>
      <c r="J16" s="32"/>
      <c r="K16" s="17">
        <f>0</f>
        <v>0</v>
      </c>
      <c r="L16" s="17">
        <v>483.61</v>
      </c>
      <c r="M16" s="18" t="str">
        <f t="shared" si="0"/>
        <v/>
      </c>
      <c r="N16" s="15">
        <v>0</v>
      </c>
      <c r="O16" s="15">
        <v>0.32400000000000001</v>
      </c>
      <c r="P16" s="15">
        <v>0.18940000000000001</v>
      </c>
      <c r="Q16" s="15">
        <v>0</v>
      </c>
      <c r="R16" s="15">
        <v>0</v>
      </c>
      <c r="S16" s="10">
        <v>3.1399999999999997E-2</v>
      </c>
      <c r="T16" s="11">
        <v>6.95</v>
      </c>
      <c r="U16" s="11">
        <v>0.08</v>
      </c>
      <c r="V16" s="11">
        <v>2.25</v>
      </c>
      <c r="W16" s="10">
        <v>0</v>
      </c>
      <c r="X16" s="12">
        <v>6.1799999999999997E-3</v>
      </c>
      <c r="Y16" s="12">
        <v>0.12670000000000001</v>
      </c>
      <c r="Z16" s="13">
        <v>55303</v>
      </c>
      <c r="AA16" s="14">
        <f t="shared" si="1"/>
        <v>30239.86</v>
      </c>
      <c r="AB16" s="14" t="str">
        <f t="shared" ref="AB16:AB17" si="4">IF($J$11=0,"",M16+AA16)</f>
        <v/>
      </c>
      <c r="AC16" s="14" t="str">
        <f t="shared" ref="AC16:AC17" si="5">IF($J$11=0,"",ROUND(AB16*1.23,2))</f>
        <v/>
      </c>
      <c r="AE16" s="8"/>
    </row>
    <row r="17" spans="1:33" ht="27" customHeight="1" x14ac:dyDescent="0.3">
      <c r="A17" s="9" t="s">
        <v>32</v>
      </c>
      <c r="B17" s="9" t="s">
        <v>26</v>
      </c>
      <c r="C17" s="9">
        <v>2</v>
      </c>
      <c r="D17" s="21">
        <v>27</v>
      </c>
      <c r="E17" s="9">
        <v>12</v>
      </c>
      <c r="F17" s="16">
        <v>3802</v>
      </c>
      <c r="G17" s="16">
        <v>0</v>
      </c>
      <c r="H17" s="16">
        <v>0</v>
      </c>
      <c r="I17" s="16">
        <v>0</v>
      </c>
      <c r="J17" s="32"/>
      <c r="K17" s="17">
        <f>0</f>
        <v>0</v>
      </c>
      <c r="L17" s="17">
        <v>841.65</v>
      </c>
      <c r="M17" s="18" t="str">
        <f t="shared" si="0"/>
        <v/>
      </c>
      <c r="N17" s="15">
        <v>0.25700000000000001</v>
      </c>
      <c r="O17" s="15">
        <v>0</v>
      </c>
      <c r="P17" s="15">
        <v>0</v>
      </c>
      <c r="Q17" s="15">
        <v>0</v>
      </c>
      <c r="R17" s="15">
        <v>0</v>
      </c>
      <c r="S17" s="10">
        <v>3.1399999999999997E-2</v>
      </c>
      <c r="T17" s="11">
        <v>6.75</v>
      </c>
      <c r="U17" s="11">
        <v>0.08</v>
      </c>
      <c r="V17" s="11">
        <v>2.25</v>
      </c>
      <c r="W17" s="10">
        <v>0</v>
      </c>
      <c r="X17" s="12">
        <v>6.1799999999999997E-3</v>
      </c>
      <c r="Y17" s="12">
        <v>10.64</v>
      </c>
      <c r="Z17" s="13" t="s">
        <v>33</v>
      </c>
      <c r="AA17" s="14">
        <f t="shared" si="1"/>
        <v>3642.27</v>
      </c>
      <c r="AB17" s="14" t="str">
        <f t="shared" si="4"/>
        <v/>
      </c>
      <c r="AC17" s="14" t="str">
        <f t="shared" si="5"/>
        <v/>
      </c>
      <c r="AE17" s="8"/>
    </row>
    <row r="18" spans="1:33" ht="27" customHeight="1" x14ac:dyDescent="0.3">
      <c r="A18" s="9" t="s">
        <v>37</v>
      </c>
      <c r="B18" s="9" t="s">
        <v>26</v>
      </c>
      <c r="C18" s="9">
        <v>2</v>
      </c>
      <c r="D18" s="21">
        <v>24</v>
      </c>
      <c r="E18" s="9">
        <v>12</v>
      </c>
      <c r="F18" s="16">
        <v>18000</v>
      </c>
      <c r="G18" s="16">
        <v>0</v>
      </c>
      <c r="H18" s="16">
        <v>0</v>
      </c>
      <c r="I18" s="16">
        <v>0</v>
      </c>
      <c r="J18" s="32"/>
      <c r="K18" s="17">
        <f>0</f>
        <v>0</v>
      </c>
      <c r="L18" s="17">
        <v>1088.1400000000001</v>
      </c>
      <c r="M18" s="18" t="str">
        <f t="shared" si="0"/>
        <v/>
      </c>
      <c r="N18" s="15">
        <v>0.25700000000000001</v>
      </c>
      <c r="O18" s="15">
        <v>0</v>
      </c>
      <c r="P18" s="15">
        <v>0</v>
      </c>
      <c r="Q18" s="15">
        <v>0</v>
      </c>
      <c r="R18" s="15">
        <v>0</v>
      </c>
      <c r="S18" s="10">
        <v>3.1399999999999997E-2</v>
      </c>
      <c r="T18" s="11">
        <v>6.75</v>
      </c>
      <c r="U18" s="11">
        <v>0.08</v>
      </c>
      <c r="V18" s="11">
        <v>2.25</v>
      </c>
      <c r="W18" s="10">
        <v>0</v>
      </c>
      <c r="X18" s="12">
        <v>6.1799999999999997E-3</v>
      </c>
      <c r="Y18" s="12">
        <v>14.9</v>
      </c>
      <c r="Z18" s="13" t="s">
        <v>33</v>
      </c>
      <c r="AA18" s="14">
        <f t="shared" si="1"/>
        <v>7681.08</v>
      </c>
      <c r="AB18" s="14" t="str">
        <f t="shared" si="2"/>
        <v/>
      </c>
      <c r="AC18" s="14" t="str">
        <f t="shared" si="3"/>
        <v/>
      </c>
      <c r="AE18" s="8"/>
    </row>
    <row r="19" spans="1:33" ht="28.8" customHeight="1" x14ac:dyDescent="0.3">
      <c r="AA19" s="23" t="s">
        <v>39</v>
      </c>
      <c r="AB19" s="22" t="str">
        <f>IF($J$11=0,"",SUM(AB11:AB18))</f>
        <v/>
      </c>
      <c r="AC19" s="22" t="str">
        <f>IF($J$11=0,"",ROUND(AB19*1.23,2))</f>
        <v/>
      </c>
    </row>
    <row r="20" spans="1:33" ht="31.8" customHeight="1" x14ac:dyDescent="0.3">
      <c r="A20" s="29" t="s">
        <v>30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1"/>
    </row>
    <row r="21" spans="1:33" x14ac:dyDescent="0.3">
      <c r="A21" s="4"/>
      <c r="D21" s="5"/>
      <c r="E21" s="5"/>
    </row>
    <row r="22" spans="1:33" x14ac:dyDescent="0.3">
      <c r="A22" s="4"/>
      <c r="D22" s="5"/>
      <c r="E22" s="5"/>
    </row>
    <row r="23" spans="1:33" x14ac:dyDescent="0.3">
      <c r="A23" s="4"/>
    </row>
    <row r="24" spans="1:33" x14ac:dyDescent="0.3">
      <c r="J24" s="6"/>
    </row>
    <row r="25" spans="1:33" x14ac:dyDescent="0.3">
      <c r="G25" s="4"/>
      <c r="J25" s="6"/>
    </row>
    <row r="32" spans="1:33" x14ac:dyDescent="0.3">
      <c r="AG32" s="7"/>
    </row>
  </sheetData>
  <sheetProtection algorithmName="SHA-512" hashValue="s6+wP7gjfhAgNiF9y3UCGY06AHgnJlpoFzYZj7ptXJQnBERJ+vrhqkkPoSompDqlKFSFwFTCUiwEmCHX9AAY9g==" saltValue="lBUYHglqTua0BlZGBr9uJQ==" spinCount="100000" sheet="1" objects="1" scenarios="1"/>
  <protectedRanges>
    <protectedRange sqref="J11:J12" name="Rozstęp1_1"/>
  </protectedRanges>
  <autoFilter ref="A9:AB19" xr:uid="{00000000-0009-0000-0000-000000000000}">
    <filterColumn colId="26" showButton="0"/>
  </autoFilter>
  <mergeCells count="37">
    <mergeCell ref="N4:N9"/>
    <mergeCell ref="O4:O9"/>
    <mergeCell ref="P4:P9"/>
    <mergeCell ref="Q4:Q9"/>
    <mergeCell ref="R4:R9"/>
    <mergeCell ref="J2:M2"/>
    <mergeCell ref="N2:AA2"/>
    <mergeCell ref="AB2:AC2"/>
    <mergeCell ref="J3:J9"/>
    <mergeCell ref="K3:K9"/>
    <mergeCell ref="M3:M9"/>
    <mergeCell ref="N3:R3"/>
    <mergeCell ref="S3:S9"/>
    <mergeCell ref="T3:T9"/>
    <mergeCell ref="U3:U9"/>
    <mergeCell ref="V3:V9"/>
    <mergeCell ref="W3:W9"/>
    <mergeCell ref="X3:X9"/>
    <mergeCell ref="Y3:Y9"/>
    <mergeCell ref="Z3:Z9"/>
    <mergeCell ref="AA3:AA9"/>
    <mergeCell ref="L3:L9"/>
    <mergeCell ref="AC3:AC9"/>
    <mergeCell ref="A1:AA1"/>
    <mergeCell ref="A20:M20"/>
    <mergeCell ref="J11:J18"/>
    <mergeCell ref="A2:A9"/>
    <mergeCell ref="AB3:AB9"/>
    <mergeCell ref="B2:B9"/>
    <mergeCell ref="C2:C9"/>
    <mergeCell ref="D2:D9"/>
    <mergeCell ref="E2:E9"/>
    <mergeCell ref="F2:I3"/>
    <mergeCell ref="F4:F9"/>
    <mergeCell ref="G4:G9"/>
    <mergeCell ref="H4:H9"/>
    <mergeCell ref="I4:I9"/>
  </mergeCells>
  <conditionalFormatting sqref="AB11:AC18">
    <cfRule type="expression" dxfId="1" priority="1">
      <formula>#REF!=0</formula>
    </cfRule>
  </conditionalFormatting>
  <conditionalFormatting sqref="AB19:AC19">
    <cfRule type="expression" dxfId="0" priority="4">
      <formula>#REF!=0</formula>
    </cfRule>
  </conditionalFormatting>
  <pageMargins left="0.47244094488188981" right="3.937007874015748E-2" top="0.35433070866141736" bottom="0.55118110236220474" header="0.11811023622047245" footer="0.27559055118110237"/>
  <pageSetup paperSize="9" scale="39" orientation="landscape" useFirstPageNumber="1" horizontalDpi="300" verticalDpi="300" r:id="rId1"/>
  <headerFooter alignWithMargins="0">
    <oddFooter>Strona &amp;P z 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f92b6ff-5ccf-4221-9bd9-e608a8edb1c8">UCR76KNYMX3U-1951954605-605704</_dlc_DocId>
    <_dlc_DocIdUrl xmlns="cf92b6ff-5ccf-4221-9bd9-e608a8edb1c8">
      <Url>https://plnewpower.sharepoint.com/sites/wspolny/_layouts/15/DocIdRedir.aspx?ID=UCR76KNYMX3U-1951954605-605704</Url>
      <Description>UCR76KNYMX3U-1951954605-605704</Description>
    </_dlc_DocIdUrl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EF712EC-F101-4075-BF03-BA01758BAA44}">
  <ds:schemaRefs>
    <ds:schemaRef ds:uri="http://schemas.microsoft.com/office/2006/metadata/properties"/>
    <ds:schemaRef ds:uri="http://schemas.microsoft.com/office/infopath/2007/PartnerControls"/>
    <ds:schemaRef ds:uri="cf92b6ff-5ccf-4221-9bd9-e608a8edb1c8"/>
    <ds:schemaRef ds:uri="4f8922f6-52d8-41f5-8280-a02dec670c3a"/>
  </ds:schemaRefs>
</ds:datastoreItem>
</file>

<file path=customXml/itemProps2.xml><?xml version="1.0" encoding="utf-8"?>
<ds:datastoreItem xmlns:ds="http://schemas.openxmlformats.org/officeDocument/2006/customXml" ds:itemID="{5FEB0EE2-EE97-43B7-8174-93C782BB219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993000-B278-440A-A22C-6714E175F8C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6E7B688-55A6-478D-AC9E-8A2BAF6EBE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newpower</dc:creator>
  <cp:lastModifiedBy>Krzysztof Targoński</cp:lastModifiedBy>
  <cp:lastPrinted>2024-06-19T06:28:57Z</cp:lastPrinted>
  <dcterms:created xsi:type="dcterms:W3CDTF">2013-10-28T09:32:54Z</dcterms:created>
  <dcterms:modified xsi:type="dcterms:W3CDTF">2024-08-05T07:36:19Z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8fbee0bf-cf60-4136-a335-cac3d1988094</vt:lpwstr>
  </property>
  <property fmtid="{D5CDD505-2E9C-101B-9397-08002B2CF9AE}" pid="4" name="MediaServiceImageTags">
    <vt:lpwstr/>
  </property>
</Properties>
</file>