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/>
  <mc:AlternateContent xmlns:mc="http://schemas.openxmlformats.org/markup-compatibility/2006">
    <mc:Choice Requires="x15">
      <x15ac:absPath xmlns:x15ac="http://schemas.microsoft.com/office/spreadsheetml/2010/11/ac" url="D:\E 2020.03.13\Gmina Kiernozia\#1 przetarg\"/>
    </mc:Choice>
  </mc:AlternateContent>
  <xr:revisionPtr revIDLastSave="0" documentId="13_ncr:1_{D7E81337-6FCC-46EE-B2EC-1C90B0EEEE2E}" xr6:coauthVersionLast="47" xr6:coauthVersionMax="47" xr10:uidLastSave="{00000000-0000-0000-0000-000000000000}"/>
  <bookViews>
    <workbookView xWindow="-108" yWindow="-108" windowWidth="23256" windowHeight="12576" tabRatio="211" xr2:uid="{00000000-000D-0000-FFFF-FFFF00000000}"/>
  </bookViews>
  <sheets>
    <sheet name="Arkusz1" sheetId="1" r:id="rId1"/>
  </sheets>
  <definedNames>
    <definedName name="_xlnm._FilterDatabase" localSheetId="0" hidden="1">Arkusz1!$A$10:$X$18</definedName>
  </definedNames>
  <calcPr calcId="181029"/>
</workbook>
</file>

<file path=xl/calcChain.xml><?xml version="1.0" encoding="utf-8"?>
<calcChain xmlns="http://schemas.openxmlformats.org/spreadsheetml/2006/main">
  <c r="V12" i="1" l="1"/>
  <c r="W12" i="1" s="1"/>
  <c r="X12" i="1" s="1"/>
  <c r="Y12" i="1" s="1"/>
  <c r="K12" i="1"/>
  <c r="K15" i="1"/>
  <c r="K14" i="1"/>
  <c r="K13" i="1"/>
  <c r="K11" i="1"/>
  <c r="V14" i="1"/>
  <c r="V11" i="1"/>
  <c r="V13" i="1"/>
  <c r="W13" i="1" s="1"/>
  <c r="X13" i="1" l="1"/>
  <c r="Y13" i="1" s="1"/>
  <c r="W15" i="1"/>
  <c r="X15" i="1" s="1"/>
  <c r="Y15" i="1" s="1"/>
  <c r="W11" i="1"/>
  <c r="X11" i="1" s="1"/>
  <c r="W14" i="1"/>
  <c r="X14" i="1" s="1"/>
  <c r="Y14" i="1" s="1"/>
  <c r="Y11" i="1" l="1"/>
  <c r="X16" i="1"/>
  <c r="Y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7936E2DD-8123-4143-912B-422390D92AD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 z wyjątkiem grupy G.</t>
        </r>
      </text>
    </comment>
    <comment ref="R11" authorId="0" shapeId="0" xr:uid="{01AF1262-C0EC-4619-9EFB-B2244FA8277C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 - odczyt zdalny</t>
        </r>
      </text>
    </comment>
    <comment ref="R12" authorId="0" shapeId="0" xr:uid="{DD15BAE5-A2F2-41F4-AF42-779836B844C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 - odczyt zdalny</t>
        </r>
      </text>
    </comment>
    <comment ref="R13" authorId="0" shapeId="0" xr:uid="{BEBA06B6-9EEE-49E0-B409-43220B49BCD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 - odczyt zdalny</t>
        </r>
      </text>
    </comment>
    <comment ref="R14" authorId="0" shapeId="0" xr:uid="{E37591C6-6BD0-4F70-8693-9990BB8B9218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 - odczyt zdalny</t>
        </r>
      </text>
    </comment>
    <comment ref="D15" authorId="0" shapeId="0" xr:uid="{D49B1696-8FC1-4A16-ABD7-818F4C7A183E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liczba punktów poboru</t>
        </r>
      </text>
    </comment>
    <comment ref="P15" authorId="0" shapeId="0" xr:uid="{9F0347DA-23B6-4DD3-BD71-A64424865A4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układ 3 fazowy</t>
        </r>
      </text>
    </comment>
    <comment ref="Q15" authorId="0" shapeId="0" xr:uid="{6FBB25A9-31CE-492F-832B-E1E9984F8CA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poniżej 500 kWh </t>
        </r>
      </text>
    </comment>
    <comment ref="R15" authorId="0" shapeId="0" xr:uid="{6BBFD183-5D32-4835-91AD-9035CD8AEB20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</commentList>
</comments>
</file>

<file path=xl/sharedStrings.xml><?xml version="1.0" encoding="utf-8"?>
<sst xmlns="http://schemas.openxmlformats.org/spreadsheetml/2006/main" count="46" uniqueCount="39">
  <si>
    <t>Grupa taryfowa</t>
  </si>
  <si>
    <t>Składnik zmienny stawki sieciowej (zł/kWh)</t>
  </si>
  <si>
    <t>Całodobowa</t>
  </si>
  <si>
    <t>C11</t>
  </si>
  <si>
    <t>C12a</t>
  </si>
  <si>
    <t>G11</t>
  </si>
  <si>
    <t>Liczba 
miesięcy</t>
  </si>
  <si>
    <t>SUMA:</t>
  </si>
  <si>
    <t>Liczba punktów poboru</t>
  </si>
  <si>
    <t>Koszt zakupu energii elektrycznej (netto)</t>
  </si>
  <si>
    <t>Szacowane zużycie w strefach
[kWh]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</si>
  <si>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</si>
  <si>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</si>
  <si>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Stawka jakościowa [zł/kWh]</t>
  </si>
  <si>
    <t>Składnik stały stawki sieciowej [zł/kW/m-c]</t>
  </si>
  <si>
    <t>Stawka opłaty przejściowej [zł/kW/m-c]</t>
  </si>
  <si>
    <t>Stawka opłaty abonamentowej [zł/PPE/m-c]</t>
  </si>
  <si>
    <t>Starka opłaty OZE [zł/kWh]</t>
  </si>
  <si>
    <t>Stawka opłaty kogeneracyjnej
[zł/kWh]</t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</si>
  <si>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23</t>
    </r>
  </si>
  <si>
    <r>
      <t xml:space="preserve">Łączne koszty zakupu energii oraz usługi dystrybucji (brutto)
</t>
    </r>
    <r>
      <rPr>
        <sz val="8"/>
        <rFont val="Calibri"/>
        <family val="2"/>
        <charset val="238"/>
        <scheme val="minor"/>
      </rPr>
      <t xml:space="preserve">
kol. 24 × 1,23
(zaokrąglenie do 
2 miejsc po przecinku)</t>
    </r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</si>
  <si>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Cxx
[zł/kWh]
b) dla grup taryfowych Gxx
[zł/mc]</t>
    </r>
  </si>
  <si>
    <t>nd.</t>
  </si>
  <si>
    <t>Szacowana ilość energii do opłaty mocowej
[kWh] **</t>
  </si>
  <si>
    <t>Koszt usługi dystrybucji (netto) ***</t>
  </si>
  <si>
    <t>*** Rozliczenia kosztów dystrybucji będą prowadzone zgodnie z taryfą OSD obowiązującą w okresie dostawy.</t>
  </si>
  <si>
    <t>Załącznik nr 3 do SWZ - Formularz cenowy</t>
  </si>
  <si>
    <t>Przeznaczenie punktu poboru</t>
  </si>
  <si>
    <t>Oświetlenie uliczne</t>
  </si>
  <si>
    <t>Pozostałe obiekty</t>
  </si>
  <si>
    <t>Strefa I</t>
  </si>
  <si>
    <t>Strefa II</t>
  </si>
  <si>
    <t>** Zamawiający nie posiada szczegółowych informacji na temat wielkości zużycia energii w godzinach 7:00 – 22:00. W celu oszacowania kosztów, jakie Zamawiający poniesie z tytułu opłaty mocowej, dla punktów oświetlenia ulicznego przyjęto założenie, że w podanych godzinach występuje 20% zużycia, a dla pozostałych obiektów 70%.</t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</si>
  <si>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12 + kol. 15 + kol. 19 + kol. 20) × kol. 6 
+ (kol. 13 + kol. 15 + kol. 19 + kol. 20) × kol. 7 
+ (kol. 14 + kol. 15 + kol. 19 + kol. 20) × kol. 8
+
(kol. 16 + kol. 17) 
× kol. 4 × kol. 5
+
kol. 18 × kol 3 × kol. 5
+
a) dla grup taryfowych Cxx
kol. 21 × kol. 22
lub
b) dla grup taryfowych Gxx
kol. 3 × kol. 5 × kol. 21
(zaokrąglenie do 
2 miejsc po przecinku)</t>
    </r>
  </si>
  <si>
    <r>
      <t xml:space="preserve">Suma kosztów 
energii czynnej [zł]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</si>
  <si>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Łączne koszty</t>
  </si>
  <si>
    <t>Moc 
umowna 
[kW]*</t>
  </si>
  <si>
    <t>C12w</t>
  </si>
  <si>
    <t>* Dla grup taryfowych Gxx: Liczba punktów poboru.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</si>
</sst>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0.00000"/>
    <numFmt numFmtId="167" formatCode="#,##0.00_ ;\-#,##0.00\ 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FFCC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34"/>
      </patternFill>
    </fill>
    <fill>
      <patternFill patternType="solid">
        <fgColor theme="9" tint="0.79998168889431442"/>
        <bgColor indexed="3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7" fontId="2" fillId="5" borderId="1" xfId="0" applyNumberFormat="1" applyFont="1" applyFill="1" applyBorder="1" applyAlignment="1">
      <alignment horizontal="center" vertical="center"/>
    </xf>
    <xf numFmtId="4" fontId="2" fillId="5" borderId="1" xfId="1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4" fontId="2" fillId="5" borderId="0" xfId="1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0" xfId="0" applyFont="1" applyBorder="1"/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11" xfId="0" applyFont="1" applyBorder="1"/>
    <xf numFmtId="3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/>
    <xf numFmtId="8" fontId="2" fillId="0" borderId="0" xfId="0" applyNumberFormat="1" applyFont="1"/>
    <xf numFmtId="2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justify" vertical="center" wrapText="1"/>
    </xf>
    <xf numFmtId="3" fontId="2" fillId="0" borderId="6" xfId="0" applyNumberFormat="1" applyFont="1" applyBorder="1" applyAlignment="1">
      <alignment horizontal="justify" vertical="center" wrapText="1"/>
    </xf>
    <xf numFmtId="3" fontId="2" fillId="0" borderId="7" xfId="0" applyNumberFormat="1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 wrapText="1"/>
    </xf>
    <xf numFmtId="3" fontId="2" fillId="0" borderId="9" xfId="0" applyNumberFormat="1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6"/>
  <sheetViews>
    <sheetView tabSelected="1" zoomScaleNormal="100" workbookViewId="0">
      <selection activeCell="J15" sqref="J15"/>
    </sheetView>
  </sheetViews>
  <sheetFormatPr defaultColWidth="11.5546875" defaultRowHeight="13.8" x14ac:dyDescent="0.3"/>
  <cols>
    <col min="1" max="1" width="18.5546875" style="1" customWidth="1"/>
    <col min="2" max="2" width="6.5546875" style="1" customWidth="1"/>
    <col min="3" max="3" width="8.109375" style="1" customWidth="1"/>
    <col min="4" max="4" width="8.33203125" style="1" customWidth="1"/>
    <col min="5" max="5" width="11.5546875" style="1" customWidth="1"/>
    <col min="6" max="6" width="9.6640625" style="1" customWidth="1"/>
    <col min="7" max="7" width="10.88671875" style="1" customWidth="1"/>
    <col min="8" max="8" width="9.88671875" style="1" customWidth="1"/>
    <col min="9" max="9" width="11" style="1" customWidth="1"/>
    <col min="10" max="10" width="8" style="1" customWidth="1"/>
    <col min="11" max="11" width="13.5546875" style="1" customWidth="1"/>
    <col min="12" max="14" width="10.6640625" style="1" customWidth="1"/>
    <col min="15" max="17" width="9.109375" style="1" customWidth="1"/>
    <col min="18" max="20" width="12.109375" style="1" customWidth="1"/>
    <col min="21" max="21" width="8.5546875" style="1" customWidth="1"/>
    <col min="22" max="22" width="14.44140625" style="1" customWidth="1"/>
    <col min="23" max="23" width="31" style="1" customWidth="1"/>
    <col min="24" max="25" width="13.33203125" style="1" customWidth="1"/>
    <col min="26" max="16384" width="11.5546875" style="1"/>
  </cols>
  <sheetData>
    <row r="1" spans="1:27" ht="13.2" customHeight="1" x14ac:dyDescent="0.3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Y1" s="18"/>
    </row>
    <row r="2" spans="1:27" s="19" customFormat="1" ht="22.2" customHeight="1" x14ac:dyDescent="0.2">
      <c r="A2" s="33" t="s">
        <v>27</v>
      </c>
      <c r="B2" s="33" t="s">
        <v>0</v>
      </c>
      <c r="C2" s="33" t="s">
        <v>8</v>
      </c>
      <c r="D2" s="33" t="s">
        <v>36</v>
      </c>
      <c r="E2" s="33" t="s">
        <v>6</v>
      </c>
      <c r="F2" s="33" t="s">
        <v>10</v>
      </c>
      <c r="G2" s="33"/>
      <c r="H2" s="33"/>
      <c r="I2" s="35" t="s">
        <v>9</v>
      </c>
      <c r="J2" s="35"/>
      <c r="K2" s="35"/>
      <c r="L2" s="33" t="s">
        <v>24</v>
      </c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 t="s">
        <v>35</v>
      </c>
      <c r="Y2" s="35"/>
    </row>
    <row r="3" spans="1:27" s="19" customFormat="1" ht="47.25" customHeight="1" x14ac:dyDescent="0.2">
      <c r="A3" s="33"/>
      <c r="B3" s="33"/>
      <c r="C3" s="33"/>
      <c r="D3" s="33"/>
      <c r="E3" s="33"/>
      <c r="F3" s="33"/>
      <c r="G3" s="33"/>
      <c r="H3" s="33"/>
      <c r="I3" s="42" t="s">
        <v>11</v>
      </c>
      <c r="J3" s="33" t="s">
        <v>12</v>
      </c>
      <c r="K3" s="33" t="s">
        <v>34</v>
      </c>
      <c r="L3" s="33" t="s">
        <v>1</v>
      </c>
      <c r="M3" s="33"/>
      <c r="N3" s="33"/>
      <c r="O3" s="33" t="s">
        <v>13</v>
      </c>
      <c r="P3" s="33" t="s">
        <v>14</v>
      </c>
      <c r="Q3" s="33" t="s">
        <v>15</v>
      </c>
      <c r="R3" s="33" t="s">
        <v>16</v>
      </c>
      <c r="S3" s="33" t="s">
        <v>17</v>
      </c>
      <c r="T3" s="33" t="s">
        <v>18</v>
      </c>
      <c r="U3" s="42" t="s">
        <v>21</v>
      </c>
      <c r="V3" s="42" t="s">
        <v>23</v>
      </c>
      <c r="W3" s="33" t="s">
        <v>33</v>
      </c>
      <c r="X3" s="33" t="s">
        <v>19</v>
      </c>
      <c r="Y3" s="33" t="s">
        <v>20</v>
      </c>
    </row>
    <row r="4" spans="1:27" s="19" customFormat="1" ht="12.75" customHeight="1" x14ac:dyDescent="0.2">
      <c r="A4" s="33"/>
      <c r="B4" s="33"/>
      <c r="C4" s="33"/>
      <c r="D4" s="34"/>
      <c r="E4" s="34"/>
      <c r="F4" s="33" t="s">
        <v>2</v>
      </c>
      <c r="G4" s="33" t="s">
        <v>30</v>
      </c>
      <c r="H4" s="33" t="s">
        <v>31</v>
      </c>
      <c r="I4" s="43"/>
      <c r="J4" s="33"/>
      <c r="K4" s="33"/>
      <c r="L4" s="33" t="s">
        <v>2</v>
      </c>
      <c r="M4" s="33" t="s">
        <v>30</v>
      </c>
      <c r="N4" s="33" t="s">
        <v>31</v>
      </c>
      <c r="O4" s="33"/>
      <c r="P4" s="33"/>
      <c r="Q4" s="33"/>
      <c r="R4" s="33"/>
      <c r="S4" s="33"/>
      <c r="T4" s="33"/>
      <c r="U4" s="43"/>
      <c r="V4" s="43"/>
      <c r="W4" s="33"/>
      <c r="X4" s="33"/>
      <c r="Y4" s="33"/>
    </row>
    <row r="5" spans="1:27" s="19" customFormat="1" ht="10.199999999999999" x14ac:dyDescent="0.2">
      <c r="A5" s="33"/>
      <c r="B5" s="33"/>
      <c r="C5" s="33"/>
      <c r="D5" s="34"/>
      <c r="E5" s="34"/>
      <c r="F5" s="33"/>
      <c r="G5" s="33"/>
      <c r="H5" s="33"/>
      <c r="I5" s="4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43"/>
      <c r="V5" s="43"/>
      <c r="W5" s="33"/>
      <c r="X5" s="33"/>
      <c r="Y5" s="33"/>
    </row>
    <row r="6" spans="1:27" s="19" customFormat="1" ht="10.199999999999999" x14ac:dyDescent="0.2">
      <c r="A6" s="33"/>
      <c r="B6" s="33"/>
      <c r="C6" s="33"/>
      <c r="D6" s="34"/>
      <c r="E6" s="34"/>
      <c r="F6" s="34"/>
      <c r="G6" s="34"/>
      <c r="H6" s="34"/>
      <c r="I6" s="43"/>
      <c r="J6" s="34"/>
      <c r="K6" s="34"/>
      <c r="L6" s="33"/>
      <c r="M6" s="33"/>
      <c r="N6" s="34"/>
      <c r="O6" s="33"/>
      <c r="P6" s="33"/>
      <c r="Q6" s="33"/>
      <c r="R6" s="33"/>
      <c r="S6" s="33"/>
      <c r="T6" s="33"/>
      <c r="U6" s="43"/>
      <c r="V6" s="43"/>
      <c r="W6" s="33"/>
      <c r="X6" s="33"/>
      <c r="Y6" s="33"/>
    </row>
    <row r="7" spans="1:27" s="19" customFormat="1" ht="22.5" customHeight="1" x14ac:dyDescent="0.2">
      <c r="A7" s="33"/>
      <c r="B7" s="33"/>
      <c r="C7" s="33"/>
      <c r="D7" s="34"/>
      <c r="E7" s="34"/>
      <c r="F7" s="34"/>
      <c r="G7" s="34"/>
      <c r="H7" s="34"/>
      <c r="I7" s="43"/>
      <c r="J7" s="34"/>
      <c r="K7" s="34"/>
      <c r="L7" s="33"/>
      <c r="M7" s="33"/>
      <c r="N7" s="34"/>
      <c r="O7" s="33"/>
      <c r="P7" s="33"/>
      <c r="Q7" s="33"/>
      <c r="R7" s="33"/>
      <c r="S7" s="33"/>
      <c r="T7" s="33"/>
      <c r="U7" s="43"/>
      <c r="V7" s="43"/>
      <c r="W7" s="33"/>
      <c r="X7" s="33"/>
      <c r="Y7" s="33"/>
    </row>
    <row r="8" spans="1:27" ht="12.75" hidden="1" customHeight="1" x14ac:dyDescent="0.3">
      <c r="A8" s="33"/>
      <c r="B8" s="33"/>
      <c r="C8" s="33"/>
      <c r="D8" s="34"/>
      <c r="E8" s="34"/>
      <c r="F8" s="34"/>
      <c r="G8" s="34"/>
      <c r="H8" s="34"/>
      <c r="I8" s="43"/>
      <c r="J8" s="34"/>
      <c r="K8" s="34"/>
      <c r="L8" s="33"/>
      <c r="M8" s="33"/>
      <c r="N8" s="34"/>
      <c r="O8" s="33"/>
      <c r="P8" s="33"/>
      <c r="Q8" s="33"/>
      <c r="R8" s="33"/>
      <c r="S8" s="33"/>
      <c r="T8" s="33"/>
      <c r="U8" s="43"/>
      <c r="V8" s="43"/>
      <c r="W8" s="33"/>
      <c r="X8" s="33"/>
      <c r="Y8" s="33"/>
    </row>
    <row r="9" spans="1:27" ht="104.4" customHeight="1" x14ac:dyDescent="0.3">
      <c r="A9" s="33"/>
      <c r="B9" s="33"/>
      <c r="C9" s="33"/>
      <c r="D9" s="34"/>
      <c r="E9" s="34"/>
      <c r="F9" s="34"/>
      <c r="G9" s="34"/>
      <c r="H9" s="34"/>
      <c r="I9" s="44"/>
      <c r="J9" s="34"/>
      <c r="K9" s="34"/>
      <c r="L9" s="33"/>
      <c r="M9" s="33"/>
      <c r="N9" s="34"/>
      <c r="O9" s="33"/>
      <c r="P9" s="33"/>
      <c r="Q9" s="33"/>
      <c r="R9" s="33"/>
      <c r="S9" s="33"/>
      <c r="T9" s="33"/>
      <c r="U9" s="44"/>
      <c r="V9" s="44"/>
      <c r="W9" s="33"/>
      <c r="X9" s="33"/>
      <c r="Y9" s="33"/>
    </row>
    <row r="10" spans="1:27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</row>
    <row r="11" spans="1:27" ht="27.6" customHeight="1" x14ac:dyDescent="0.3">
      <c r="A11" s="3" t="s">
        <v>28</v>
      </c>
      <c r="B11" s="5" t="s">
        <v>37</v>
      </c>
      <c r="C11" s="5">
        <v>23</v>
      </c>
      <c r="D11" s="28">
        <v>98.6</v>
      </c>
      <c r="E11" s="5">
        <v>24</v>
      </c>
      <c r="F11" s="6"/>
      <c r="G11" s="6">
        <v>37926</v>
      </c>
      <c r="H11" s="6">
        <v>114438</v>
      </c>
      <c r="I11" s="48"/>
      <c r="J11" s="11">
        <v>0</v>
      </c>
      <c r="K11" s="12" t="str">
        <f>IF($I$11=0,"",ROUND((F11+G11+H11)*ROUND($I$11,4),2))</f>
        <v/>
      </c>
      <c r="L11" s="7"/>
      <c r="M11" s="8">
        <v>0.57379999999999998</v>
      </c>
      <c r="N11" s="7">
        <v>5.7599999999999998E-2</v>
      </c>
      <c r="O11" s="29">
        <v>2.4199999999999999E-2</v>
      </c>
      <c r="P11" s="30">
        <v>7.48</v>
      </c>
      <c r="Q11" s="30">
        <v>0.08</v>
      </c>
      <c r="R11" s="30">
        <v>0.7</v>
      </c>
      <c r="S11" s="29">
        <v>0</v>
      </c>
      <c r="T11" s="31">
        <v>4.96E-3</v>
      </c>
      <c r="U11" s="31">
        <v>0.1024</v>
      </c>
      <c r="V11" s="9">
        <f t="shared" ref="V11:V14" si="0">ROUND(SUM(F11:H11)*IF(A11="Oświetlenie uliczne",0.2,0.7),0)</f>
        <v>30473</v>
      </c>
      <c r="W11" s="13">
        <f t="shared" ref="W11:W14" si="1">ROUND((L11+O11+S11+T11)*F11+(M11+O11+S11+T11)*G11+(N11+O11+S11+T11)*H11
+(P11+Q11)*D11*E11
+R11*C11*E11
+IF(MID(B11,1,1)="G",C11*E11*U11,V11*U11),2)</f>
        <v>54193.32</v>
      </c>
      <c r="X11" s="13" t="str">
        <f>IF($I$11=0,"",K11+W11)</f>
        <v/>
      </c>
      <c r="Y11" s="13" t="str">
        <f>IF($I$11=0,"",ROUND(X11*1.23,2))</f>
        <v/>
      </c>
      <c r="AA11" s="27"/>
    </row>
    <row r="12" spans="1:27" ht="27.6" customHeight="1" x14ac:dyDescent="0.3">
      <c r="A12" s="3" t="s">
        <v>28</v>
      </c>
      <c r="B12" s="5" t="s">
        <v>37</v>
      </c>
      <c r="C12" s="5">
        <v>1</v>
      </c>
      <c r="D12" s="28">
        <v>2.2999999999999998</v>
      </c>
      <c r="E12" s="5">
        <v>24</v>
      </c>
      <c r="F12" s="6"/>
      <c r="G12" s="6">
        <v>1078</v>
      </c>
      <c r="H12" s="6">
        <v>2516</v>
      </c>
      <c r="I12" s="49"/>
      <c r="J12" s="11">
        <v>0</v>
      </c>
      <c r="K12" s="12" t="str">
        <f>IF($I$11=0,"",ROUND((F12+G12+H12)*ROUND($I$11,4),2))</f>
        <v/>
      </c>
      <c r="L12" s="7"/>
      <c r="M12" s="8">
        <v>0.57379999999999998</v>
      </c>
      <c r="N12" s="7">
        <v>5.7599999999999998E-2</v>
      </c>
      <c r="O12" s="29">
        <v>2.4199999999999999E-2</v>
      </c>
      <c r="P12" s="30">
        <v>7.48</v>
      </c>
      <c r="Q12" s="30">
        <v>0.08</v>
      </c>
      <c r="R12" s="30">
        <v>0.74</v>
      </c>
      <c r="S12" s="29">
        <v>0</v>
      </c>
      <c r="T12" s="31">
        <v>4.96E-3</v>
      </c>
      <c r="U12" s="31">
        <v>0.1024</v>
      </c>
      <c r="V12" s="9">
        <f t="shared" ref="V12" si="2">ROUND(SUM(F12:H12)*IF(A12="Oświetlenie uliczne",0.2,0.7),0)</f>
        <v>719</v>
      </c>
      <c r="W12" s="13">
        <f t="shared" ref="W12" si="3">ROUND((L12+O12+S12+T12)*F12+(M12+O12+S12+T12)*G12+(N12+O12+S12+T12)*H12
+(P12+Q12)*D12*E12
+R12*C12*E12
+IF(MID(B12,1,1)="G",C12*E12*U12,V12*U12),2)</f>
        <v>1376.98</v>
      </c>
      <c r="X12" s="13" t="str">
        <f>IF($I$11=0,"",K12+W12)</f>
        <v/>
      </c>
      <c r="Y12" s="13" t="str">
        <f>IF($I$11=0,"",ROUND(X12*1.23,2))</f>
        <v/>
      </c>
      <c r="AA12" s="27"/>
    </row>
    <row r="13" spans="1:27" ht="27.6" customHeight="1" x14ac:dyDescent="0.3">
      <c r="A13" s="3" t="s">
        <v>29</v>
      </c>
      <c r="B13" s="5" t="s">
        <v>3</v>
      </c>
      <c r="C13" s="5">
        <v>2</v>
      </c>
      <c r="D13" s="28">
        <v>30</v>
      </c>
      <c r="E13" s="5">
        <v>24</v>
      </c>
      <c r="F13" s="6">
        <v>6850</v>
      </c>
      <c r="G13" s="6"/>
      <c r="H13" s="6"/>
      <c r="I13" s="49"/>
      <c r="J13" s="11">
        <v>0</v>
      </c>
      <c r="K13" s="12" t="str">
        <f t="shared" ref="K13:K14" si="4">IF($I$11=0,"",ROUND((F13+G13+H13)*ROUND($I$11,4),2))</f>
        <v/>
      </c>
      <c r="L13" s="7">
        <v>0.38819999999999999</v>
      </c>
      <c r="M13" s="8"/>
      <c r="N13" s="7"/>
      <c r="O13" s="29">
        <v>2.4199999999999999E-2</v>
      </c>
      <c r="P13" s="30">
        <v>7.48</v>
      </c>
      <c r="Q13" s="30">
        <v>0.08</v>
      </c>
      <c r="R13" s="30">
        <v>0.7</v>
      </c>
      <c r="S13" s="29">
        <v>0</v>
      </c>
      <c r="T13" s="31">
        <v>4.96E-3</v>
      </c>
      <c r="U13" s="31">
        <v>0.1024</v>
      </c>
      <c r="V13" s="9">
        <f t="shared" si="0"/>
        <v>4795</v>
      </c>
      <c r="W13" s="13">
        <f>ROUND((L13+O13+S13+T13)*F13+(M13+O13+S13+T13)*G13+(N13+O13+S13+T13)*H13
+(P13+Q13)*D13*E13
+R13*C13*E13
+IF(MID(B13,1,1)="G",C13*E13*U13,V13*U13),2)</f>
        <v>8826.7199999999993</v>
      </c>
      <c r="X13" s="13" t="str">
        <f t="shared" ref="X13:X14" si="5">IF($I$11=0,"",K13+W13)</f>
        <v/>
      </c>
      <c r="Y13" s="13" t="str">
        <f t="shared" ref="Y13:Y14" si="6">IF($I$11=0,"",ROUND(X13*1.23,2))</f>
        <v/>
      </c>
      <c r="AA13" s="27"/>
    </row>
    <row r="14" spans="1:27" ht="27.6" customHeight="1" x14ac:dyDescent="0.3">
      <c r="A14" s="3" t="s">
        <v>29</v>
      </c>
      <c r="B14" s="5" t="s">
        <v>4</v>
      </c>
      <c r="C14" s="5">
        <v>23</v>
      </c>
      <c r="D14" s="28">
        <v>376.5</v>
      </c>
      <c r="E14" s="5">
        <v>24</v>
      </c>
      <c r="F14" s="6"/>
      <c r="G14" s="6">
        <v>119660</v>
      </c>
      <c r="H14" s="6">
        <v>406988</v>
      </c>
      <c r="I14" s="49"/>
      <c r="J14" s="11">
        <v>0</v>
      </c>
      <c r="K14" s="12" t="str">
        <f t="shared" si="4"/>
        <v/>
      </c>
      <c r="L14" s="7"/>
      <c r="M14" s="8">
        <v>0.4854</v>
      </c>
      <c r="N14" s="7">
        <v>0.1416</v>
      </c>
      <c r="O14" s="29">
        <v>2.4199999999999999E-2</v>
      </c>
      <c r="P14" s="30">
        <v>7.48</v>
      </c>
      <c r="Q14" s="30">
        <v>0.08</v>
      </c>
      <c r="R14" s="30">
        <v>0.7</v>
      </c>
      <c r="S14" s="29">
        <v>0</v>
      </c>
      <c r="T14" s="31">
        <v>4.96E-3</v>
      </c>
      <c r="U14" s="31">
        <v>0.1024</v>
      </c>
      <c r="V14" s="9">
        <f t="shared" si="0"/>
        <v>368654</v>
      </c>
      <c r="W14" s="13">
        <f t="shared" si="1"/>
        <v>237518.25</v>
      </c>
      <c r="X14" s="13" t="str">
        <f t="shared" si="5"/>
        <v/>
      </c>
      <c r="Y14" s="13" t="str">
        <f t="shared" si="6"/>
        <v/>
      </c>
      <c r="AA14" s="27"/>
    </row>
    <row r="15" spans="1:27" ht="27.6" customHeight="1" x14ac:dyDescent="0.3">
      <c r="A15" s="3" t="s">
        <v>29</v>
      </c>
      <c r="B15" s="5" t="s">
        <v>5</v>
      </c>
      <c r="C15" s="5">
        <v>2</v>
      </c>
      <c r="D15" s="5">
        <v>2</v>
      </c>
      <c r="E15" s="5">
        <v>24</v>
      </c>
      <c r="F15" s="6">
        <v>974</v>
      </c>
      <c r="G15" s="6"/>
      <c r="H15" s="6"/>
      <c r="I15" s="14"/>
      <c r="J15" s="11">
        <v>0</v>
      </c>
      <c r="K15" s="12" t="str">
        <f>IF($I$15=0,"",ROUND((F15+G15+H15)*ROUND($I$15,4),2))</f>
        <v/>
      </c>
      <c r="L15" s="7">
        <v>0.24399999999999999</v>
      </c>
      <c r="M15" s="8"/>
      <c r="N15" s="7"/>
      <c r="O15" s="29">
        <v>9.4999999999999998E-3</v>
      </c>
      <c r="P15" s="30">
        <v>7.91</v>
      </c>
      <c r="Q15" s="30">
        <v>0.02</v>
      </c>
      <c r="R15" s="30">
        <v>1.58</v>
      </c>
      <c r="S15" s="29">
        <v>0</v>
      </c>
      <c r="T15" s="31">
        <v>4.96E-3</v>
      </c>
      <c r="U15" s="31">
        <v>2.38</v>
      </c>
      <c r="V15" s="4" t="s">
        <v>22</v>
      </c>
      <c r="W15" s="13">
        <f>ROUND((L15+O15+S15+T15)*F15+(M15+O15+S15+T15)*G15+(N15+O15+S15+T15)*H15
+(P15+Q15)*D15*E15
+R15*C15*E15
+IF(MID(B15,1,1)="G",C15*E15*U15,V15*U15),2)</f>
        <v>822.46</v>
      </c>
      <c r="X15" s="13" t="str">
        <f>IF($I$15=0,"",K15+W15)</f>
        <v/>
      </c>
      <c r="Y15" s="13" t="str">
        <f>IF($I$15=0,"",ROUND(X15*1.23,2))</f>
        <v/>
      </c>
      <c r="AA15" s="27"/>
    </row>
    <row r="16" spans="1:27" ht="21.75" customHeight="1" x14ac:dyDescent="0.3">
      <c r="W16" s="20" t="s">
        <v>7</v>
      </c>
      <c r="X16" s="13" t="str">
        <f>IF($I$15=0,"",SUM(X11:X15))</f>
        <v/>
      </c>
      <c r="Y16" s="13" t="str">
        <f>IF($I$15=0,"",ROUND(X16*1.23,2))</f>
        <v/>
      </c>
    </row>
    <row r="17" spans="1:25" x14ac:dyDescent="0.3">
      <c r="A17" s="17" t="s">
        <v>38</v>
      </c>
      <c r="B17" s="16"/>
      <c r="C17" s="16"/>
      <c r="D17" s="16"/>
      <c r="E17" s="16"/>
      <c r="F17" s="16"/>
      <c r="G17" s="16"/>
      <c r="H17" s="16"/>
      <c r="I17" s="16"/>
      <c r="J17" s="16"/>
      <c r="K17" s="21"/>
      <c r="W17" s="20"/>
      <c r="X17" s="15"/>
      <c r="Y17" s="15"/>
    </row>
    <row r="18" spans="1:25" ht="13.8" customHeight="1" x14ac:dyDescent="0.3">
      <c r="A18" s="36" t="s">
        <v>32</v>
      </c>
      <c r="B18" s="37"/>
      <c r="C18" s="37"/>
      <c r="D18" s="37"/>
      <c r="E18" s="37"/>
      <c r="F18" s="37"/>
      <c r="G18" s="37"/>
      <c r="H18" s="37"/>
      <c r="I18" s="37"/>
      <c r="J18" s="37"/>
      <c r="K18" s="38"/>
    </row>
    <row r="19" spans="1:25" ht="13.2" customHeight="1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1"/>
      <c r="X19" s="26"/>
    </row>
    <row r="20" spans="1:25" ht="13.2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1"/>
      <c r="S20" s="18"/>
      <c r="T20" s="18"/>
      <c r="U20" s="18"/>
      <c r="V20" s="18"/>
      <c r="W20" s="18"/>
    </row>
    <row r="21" spans="1:25" ht="13.2" customHeight="1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/>
      <c r="S21" s="18"/>
      <c r="T21" s="18"/>
      <c r="U21" s="18"/>
      <c r="V21" s="18"/>
      <c r="W21" s="18"/>
    </row>
    <row r="22" spans="1:25" ht="13.2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25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25" x14ac:dyDescent="0.3">
      <c r="A24" s="22"/>
    </row>
    <row r="25" spans="1:25" x14ac:dyDescent="0.3">
      <c r="A25" s="22"/>
      <c r="D25" s="23"/>
      <c r="E25" s="23"/>
    </row>
    <row r="26" spans="1:25" x14ac:dyDescent="0.3">
      <c r="A26" s="22"/>
      <c r="D26" s="23"/>
      <c r="E26" s="23"/>
    </row>
    <row r="27" spans="1:25" x14ac:dyDescent="0.3">
      <c r="A27" s="22"/>
    </row>
    <row r="28" spans="1:25" x14ac:dyDescent="0.3">
      <c r="I28" s="24"/>
    </row>
    <row r="29" spans="1:25" x14ac:dyDescent="0.3">
      <c r="G29" s="22"/>
      <c r="I29" s="24"/>
    </row>
    <row r="36" spans="29:29" x14ac:dyDescent="0.3">
      <c r="AC36" s="25"/>
    </row>
  </sheetData>
  <protectedRanges>
    <protectedRange sqref="I11:I15" name="Rozstęp1"/>
  </protectedRanges>
  <autoFilter ref="A10:X18" xr:uid="{00000000-0009-0000-0000-000000000000}">
    <filterColumn colId="22" showButton="0"/>
  </autoFilter>
  <mergeCells count="34">
    <mergeCell ref="X2:Y2"/>
    <mergeCell ref="S3:S9"/>
    <mergeCell ref="X3:X9"/>
    <mergeCell ref="W3:W9"/>
    <mergeCell ref="T3:T9"/>
    <mergeCell ref="V3:V9"/>
    <mergeCell ref="A18:K20"/>
    <mergeCell ref="U3:U9"/>
    <mergeCell ref="A21:K21"/>
    <mergeCell ref="I11:I14"/>
    <mergeCell ref="Y3:Y9"/>
    <mergeCell ref="J3:J9"/>
    <mergeCell ref="I3:I9"/>
    <mergeCell ref="R3:R9"/>
    <mergeCell ref="M4:M9"/>
    <mergeCell ref="O3:O9"/>
    <mergeCell ref="P3:P9"/>
    <mergeCell ref="K3:K9"/>
    <mergeCell ref="L3:N3"/>
    <mergeCell ref="A1:W1"/>
    <mergeCell ref="A2:A9"/>
    <mergeCell ref="B2:B9"/>
    <mergeCell ref="C2:C9"/>
    <mergeCell ref="D2:D9"/>
    <mergeCell ref="F2:H3"/>
    <mergeCell ref="I2:K2"/>
    <mergeCell ref="L2:W2"/>
    <mergeCell ref="E2:E9"/>
    <mergeCell ref="Q3:Q9"/>
    <mergeCell ref="F4:F9"/>
    <mergeCell ref="G4:G9"/>
    <mergeCell ref="H4:H9"/>
    <mergeCell ref="N4:N9"/>
    <mergeCell ref="L4:L9"/>
  </mergeCells>
  <conditionalFormatting sqref="X11:Y17">
    <cfRule type="expression" dxfId="0" priority="2">
      <formula>#REF!=0</formula>
    </cfRule>
  </conditionalFormatting>
  <pageMargins left="0.47244094488188981" right="3.937007874015748E-2" top="0.35433070866141736" bottom="0.55118110236220474" header="0.11811023622047245" footer="0.27559055118110237"/>
  <pageSetup paperSize="9" scale="52" orientation="landscape" useFirstPageNumber="1" horizontalDpi="300" verticalDpi="300" r:id="rId1"/>
  <headerFooter alignWithMargins="0"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User4</cp:lastModifiedBy>
  <cp:lastPrinted>2021-08-26T09:29:41Z</cp:lastPrinted>
  <dcterms:created xsi:type="dcterms:W3CDTF">2013-10-28T09:32:54Z</dcterms:created>
  <dcterms:modified xsi:type="dcterms:W3CDTF">2023-10-17T08:18:18Z</dcterms:modified>
</cp:coreProperties>
</file>