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752" firstSheet="1" activeTab="1"/>
  </bookViews>
  <sheets>
    <sheet name="Arkusz1" sheetId="1" r:id="rId1"/>
    <sheet name="załącznik opz" sheetId="8" r:id="rId2"/>
  </sheets>
  <calcPr calcId="124519"/>
</workbook>
</file>

<file path=xl/calcChain.xml><?xml version="1.0" encoding="utf-8"?>
<calcChain xmlns="http://schemas.openxmlformats.org/spreadsheetml/2006/main">
  <c r="G41" i="8"/>
  <c r="G40"/>
  <c r="G39"/>
  <c r="G38"/>
  <c r="G36"/>
  <c r="G35"/>
  <c r="G34"/>
  <c r="G33"/>
  <c r="G31"/>
  <c r="G30"/>
  <c r="G29"/>
  <c r="G28"/>
  <c r="G27"/>
  <c r="G26"/>
  <c r="G25"/>
  <c r="G24"/>
  <c r="G23"/>
  <c r="G22"/>
  <c r="G20"/>
  <c r="G19"/>
  <c r="G18"/>
  <c r="G16"/>
  <c r="J15"/>
  <c r="G15"/>
  <c r="G11"/>
  <c r="G10"/>
  <c r="G9"/>
  <c r="G8"/>
  <c r="G7"/>
  <c r="G6"/>
  <c r="G5"/>
  <c r="G5" i="1" l="1"/>
  <c r="D11" l="1"/>
  <c r="E9"/>
  <c r="F9" s="1"/>
  <c r="G9" s="1"/>
  <c r="E7"/>
  <c r="F7" s="1"/>
  <c r="G7" s="1"/>
  <c r="E5"/>
  <c r="E11" l="1"/>
  <c r="E12" s="1"/>
  <c r="H7"/>
  <c r="H5"/>
  <c r="H9"/>
  <c r="F11"/>
  <c r="F12" s="1"/>
  <c r="J7" l="1"/>
  <c r="I7"/>
  <c r="K7" s="1"/>
  <c r="I5"/>
  <c r="H11"/>
  <c r="H12" s="1"/>
  <c r="J5"/>
  <c r="I9"/>
  <c r="K9" s="1"/>
  <c r="J9"/>
  <c r="G11"/>
  <c r="G12" s="1"/>
  <c r="I11" l="1"/>
  <c r="I12" s="1"/>
  <c r="K5"/>
  <c r="K11" s="1"/>
  <c r="K12" s="1"/>
  <c r="J11"/>
  <c r="J12" s="1"/>
</calcChain>
</file>

<file path=xl/sharedStrings.xml><?xml version="1.0" encoding="utf-8"?>
<sst xmlns="http://schemas.openxmlformats.org/spreadsheetml/2006/main" count="106" uniqueCount="89">
  <si>
    <t>ROK 2022</t>
  </si>
  <si>
    <t xml:space="preserve">Lp. </t>
  </si>
  <si>
    <t>Nazwa Zadania</t>
  </si>
  <si>
    <t>Szacowane wynagrodzenie brutto na rok 2021 (wartość w budżecie na rok 2021 ustalona na podstawie analizy poniesionych  kosztów w roku 2020)</t>
  </si>
  <si>
    <t>Szacowane wynagrodzenie netto na rok 2021</t>
  </si>
  <si>
    <t xml:space="preserve">Szacowane wynagrodzenie netto na rok 2022 - 2023 </t>
  </si>
  <si>
    <t xml:space="preserve">Szacowane wynagrodzenie brutto na rok 2022 - 2023 </t>
  </si>
  <si>
    <t>Szacowane wynagrodzenie brutto na rok 2022 (zwiększone o inflację 3,3%)</t>
  </si>
  <si>
    <t>I</t>
  </si>
  <si>
    <t>1.</t>
  </si>
  <si>
    <t xml:space="preserve">Całoroczna obsługa i administrowanie cmentarzami komunalnymi.
</t>
  </si>
  <si>
    <t>2.</t>
  </si>
  <si>
    <t xml:space="preserve">Utrzymanie i konserwacja terenów zielonych </t>
  </si>
  <si>
    <t>3.</t>
  </si>
  <si>
    <t>Utrzymanie czystości i porządku.</t>
  </si>
  <si>
    <t>4.</t>
  </si>
  <si>
    <t>Razem:</t>
  </si>
  <si>
    <t xml:space="preserve">5. </t>
  </si>
  <si>
    <t>Wartość w euro 4,2693 zł</t>
  </si>
  <si>
    <t>---------------------------------</t>
  </si>
  <si>
    <t>6.</t>
  </si>
  <si>
    <t>Powtórzenie podobnych usług do 50 %</t>
  </si>
  <si>
    <t>7.</t>
  </si>
  <si>
    <t xml:space="preserve">Wartość zamówienia z usługami podobnymi w zł </t>
  </si>
  <si>
    <t>8.</t>
  </si>
  <si>
    <t>Wartość w euro 4,2693 zł z zamówieniami podobnymi</t>
  </si>
  <si>
    <t>Szacowane wynagrodzenie netto na rok 2022 (zwiększone o inflację 2,8%)</t>
  </si>
  <si>
    <t>Szacowane wynagrodzenie netto na rok 2022 - 2023 (2022 zwiększony o inflację 2,8% w stosunku do 2021 2023 zwiększony o inflację w stosunku do 2022)</t>
  </si>
  <si>
    <t>Lp.</t>
  </si>
  <si>
    <t>Wyszczególnienie prac</t>
  </si>
  <si>
    <t>Jednostka miary</t>
  </si>
  <si>
    <t>mb</t>
  </si>
  <si>
    <t>szt.</t>
  </si>
  <si>
    <t>mp</t>
  </si>
  <si>
    <r>
      <t>m</t>
    </r>
    <r>
      <rPr>
        <vertAlign val="superscript"/>
        <sz val="11"/>
        <color theme="1"/>
        <rFont val="Times New Roman"/>
        <family val="1"/>
        <charset val="238"/>
      </rPr>
      <t xml:space="preserve">3 </t>
    </r>
  </si>
  <si>
    <t>godz.</t>
  </si>
  <si>
    <t>szt</t>
  </si>
  <si>
    <t>m-c</t>
  </si>
  <si>
    <t>mkw</t>
  </si>
  <si>
    <t>Zimowe utrzymanie parkingu</t>
  </si>
  <si>
    <t>Wycinka drzew -zgodnie z wydanymi decyzjami</t>
  </si>
  <si>
    <t>Wartość netto</t>
  </si>
  <si>
    <t>Wartość brutto</t>
  </si>
  <si>
    <t>mk</t>
  </si>
  <si>
    <t>Ekshumacja zwłok</t>
  </si>
  <si>
    <t>Ilość w danej jednostce miary</t>
  </si>
  <si>
    <t>Przygotowanie pozyskanego drewna opalowego na kawałki przystosowane do domowych palenisk w przypadku wystąpienia zdarzenia</t>
  </si>
  <si>
    <t>Zabezpieczenie pojemników na odpady komunalne na cmentarzach - zapewnienie umowy na wywóz odpadów:</t>
  </si>
  <si>
    <t>c) wywóz w okresie ok. 1 listopada pojemnik KP20</t>
  </si>
  <si>
    <t>Czyszczenie, konserwacja punktów czerpania wody na cmentarzach 1 raz w okresie trwania umowy</t>
  </si>
  <si>
    <t>Prace  naprawcze, konserwacyjne na obiekcie:</t>
  </si>
  <si>
    <t>- konserwacja i ustawianie sterowania lamp oświetleniowych -2razy (2 uruchomienia)</t>
  </si>
  <si>
    <t>Prowadzenie pełnej księgowości</t>
  </si>
  <si>
    <t>Administrowanie.</t>
  </si>
  <si>
    <t>do 50 cm w obwodzie</t>
  </si>
  <si>
    <t>do 130 cm w obwodzie</t>
  </si>
  <si>
    <t>pow. 130 cm w obwodzie</t>
  </si>
  <si>
    <t>Obsługa i serwis zewnętrznej kabiny wc -cmentarz Bobolice - max. 1 raz w miesiącu</t>
  </si>
  <si>
    <t>Krotność w czasie trwania umowy</t>
  </si>
  <si>
    <t>Utrzymanie grobów osób zmarłych, wobec których prawny obowiązek pochowania ciąży na Gminie max. 5 szt. grobów wskazanych przez Zamawiającego w okresie trwania umowy</t>
  </si>
  <si>
    <t>Grabienie terenów zielonych, prace porządkowe</t>
  </si>
  <si>
    <t>Cięcia i prace pielęgnacyjne w żywopłotach i krzewach przy alejkach komunikacyjnych</t>
  </si>
  <si>
    <t>Wykonanie nasadzeń kwiatów jednorocznych, przygotowanie miejsca nasadzeń 20mkw</t>
  </si>
  <si>
    <t>Prace porządkowe na terenie Panteonu- mycie pomnika, płyt epitafijnych, czyszczenie alejek z piaskowca, pielęgnacja drzew</t>
  </si>
  <si>
    <t>Obsługa domu przedpogrzebowego, bieżące prace porządkowe, bieżąca dezynfekcja pomieszczeń i sali eksportacyjnej, uzupełnienie -wymiana żarówek, drobne prace konserwacyjne wewnątrz</t>
  </si>
  <si>
    <t>Ceny jednostkowe netto</t>
  </si>
  <si>
    <t>Ilość w danej jednostce miary w czasie trwania umowy (4x5)</t>
  </si>
  <si>
    <t>5</t>
  </si>
  <si>
    <t>6</t>
  </si>
  <si>
    <t>7</t>
  </si>
  <si>
    <t>8</t>
  </si>
  <si>
    <t>Oczyszczanie alejek cmentarnych  przejść, wjazdów, chodników (w okresie bezśnieżnym)</t>
  </si>
  <si>
    <t>r. godz.</t>
  </si>
  <si>
    <t>- konserwacja, naprawy drobne - dach kaplicy (Bobolice) + materiały drobne</t>
  </si>
  <si>
    <t>Parking-sprzątanie, prace porządkowe (w okresie bezśnieżnym)</t>
  </si>
  <si>
    <t>Koszenie terenów zielonych-część zabytkowa- mc V-X</t>
  </si>
  <si>
    <t>Koszenie terenów zielonych cmentarze komunalne miasta i gminy Bobolice V-X</t>
  </si>
  <si>
    <t>Załącznik nr 4 - przedmiar dla zadania I</t>
  </si>
  <si>
    <t>Cięcia sanitarne, techniczne i formujące poza koronami drzew 1 raz w okresie trwania umowy</t>
  </si>
  <si>
    <t>a) cmentarz w Bobolicach pojemini 1100 l wywóz min 1 raz na dwa tygodnie - 9 szt.</t>
  </si>
  <si>
    <t>b) cmentarze wiejskie pojemniki 1100 l wywóz min 1 raz na dwa tygodnie - 7 szt</t>
  </si>
  <si>
    <t>Moontaż ogrodzenia zakup siatki i słupkówv oraz niezbędnych elementów wykończenia</t>
  </si>
  <si>
    <t xml:space="preserve"> Zakup oraz wykonanie nasadzeń uzupelniające</t>
  </si>
  <si>
    <t>Cięcia sanitarne, techniczne i formujące w koronie drzew 1 raz w okresie trwania umowy</t>
  </si>
  <si>
    <t xml:space="preserve"> - naprawa ogrodzeni, bram cmentarnych</t>
  </si>
  <si>
    <t xml:space="preserve"> </t>
  </si>
  <si>
    <t>razem pojemniki 1100 l - 16 szt.</t>
  </si>
  <si>
    <t>Zimowe utrzymanie alejek odśnieżanie, przejść, wjazdów</t>
  </si>
  <si>
    <t>Załącznik nr  2 do OPZ- Przedmiar obsługi i adminstrowania cmentarzami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</si>
</sst>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8"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3"/>
      <color rgb="FF008000"/>
      <name val="Times New Roman"/>
      <family val="1"/>
      <charset val="238"/>
    </font>
    <font>
      <sz val="13"/>
      <color theme="1"/>
      <name val="Czcionka tekstu podstawowego"/>
      <family val="2"/>
      <charset val="238"/>
    </font>
    <font>
      <b/>
      <sz val="15"/>
      <color rgb="FF00B0F0"/>
      <name val="Czcionka tekstu podstawowego"/>
      <charset val="238"/>
    </font>
    <font>
      <b/>
      <sz val="13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top" wrapText="1"/>
    </xf>
    <xf numFmtId="0" fontId="0" fillId="0" borderId="1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0" fontId="0" fillId="0" borderId="0" xfId="0" applyFont="1"/>
    <xf numFmtId="4" fontId="9" fillId="0" borderId="14" xfId="0" applyNumberFormat="1" applyFont="1" applyBorder="1" applyAlignment="1">
      <alignment horizontal="center" vertical="top" wrapText="1"/>
    </xf>
    <xf numFmtId="0" fontId="10" fillId="0" borderId="0" xfId="0" applyFont="1"/>
    <xf numFmtId="4" fontId="11" fillId="0" borderId="0" xfId="0" applyNumberFormat="1" applyFont="1"/>
    <xf numFmtId="0" fontId="5" fillId="0" borderId="39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49" fontId="14" fillId="2" borderId="16" xfId="0" applyNumberFormat="1" applyFont="1" applyFill="1" applyBorder="1" applyAlignment="1">
      <alignment horizontal="center" vertical="center" wrapText="1"/>
    </xf>
    <xf numFmtId="49" fontId="14" fillId="2" borderId="27" xfId="0" applyNumberFormat="1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left" vertical="top" wrapText="1"/>
    </xf>
    <xf numFmtId="49" fontId="5" fillId="0" borderId="40" xfId="0" applyNumberFormat="1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4" fontId="5" fillId="4" borderId="40" xfId="0" applyNumberFormat="1" applyFont="1" applyFill="1" applyBorder="1" applyAlignment="1">
      <alignment horizontal="center" vertical="center" wrapText="1"/>
    </xf>
    <xf numFmtId="4" fontId="8" fillId="4" borderId="2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29" xfId="0" applyNumberFormat="1" applyFont="1" applyFill="1" applyBorder="1" applyAlignment="1">
      <alignment horizontal="center" vertical="center" wrapText="1"/>
    </xf>
    <xf numFmtId="4" fontId="8" fillId="4" borderId="37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28" xfId="0" applyNumberFormat="1" applyFont="1" applyFill="1" applyBorder="1" applyAlignment="1">
      <alignment horizontal="center" vertical="center" wrapText="1"/>
    </xf>
    <xf numFmtId="4" fontId="8" fillId="4" borderId="40" xfId="0" applyNumberFormat="1" applyFont="1" applyFill="1" applyBorder="1" applyAlignment="1">
      <alignment horizontal="center" vertical="center" wrapText="1"/>
    </xf>
    <xf numFmtId="4" fontId="8" fillId="4" borderId="41" xfId="0" applyNumberFormat="1" applyFont="1" applyFill="1" applyBorder="1" applyAlignment="1">
      <alignment horizontal="center" vertical="center" wrapText="1"/>
    </xf>
    <xf numFmtId="4" fontId="8" fillId="4" borderId="38" xfId="0" applyNumberFormat="1" applyFont="1" applyFill="1" applyBorder="1" applyAlignment="1">
      <alignment horizontal="center" vertical="center" wrapText="1"/>
    </xf>
    <xf numFmtId="4" fontId="8" fillId="4" borderId="34" xfId="0" applyNumberFormat="1" applyFont="1" applyFill="1" applyBorder="1" applyAlignment="1">
      <alignment horizontal="center" vertical="center" wrapText="1"/>
    </xf>
    <xf numFmtId="4" fontId="8" fillId="4" borderId="39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top" wrapText="1"/>
    </xf>
    <xf numFmtId="4" fontId="8" fillId="4" borderId="55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4" fontId="8" fillId="4" borderId="36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4" fontId="15" fillId="4" borderId="14" xfId="0" applyNumberFormat="1" applyFont="1" applyFill="1" applyBorder="1" applyAlignment="1">
      <alignment horizontal="center" vertical="center" wrapText="1"/>
    </xf>
    <xf numFmtId="4" fontId="15" fillId="4" borderId="1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12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center" wrapText="1"/>
    </xf>
    <xf numFmtId="4" fontId="15" fillId="4" borderId="16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5" fillId="6" borderId="0" xfId="0" applyFont="1" applyFill="1" applyBorder="1" applyAlignment="1">
      <alignment horizontal="left" vertical="top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 wrapText="1"/>
    </xf>
    <xf numFmtId="0" fontId="5" fillId="6" borderId="59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center" vertical="center" wrapText="1"/>
    </xf>
    <xf numFmtId="4" fontId="8" fillId="4" borderId="31" xfId="0" applyNumberFormat="1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5" borderId="75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left" vertical="top" wrapText="1"/>
    </xf>
    <xf numFmtId="0" fontId="5" fillId="0" borderId="48" xfId="0" applyFont="1" applyBorder="1" applyAlignment="1">
      <alignment horizontal="center" vertical="top" wrapText="1"/>
    </xf>
    <xf numFmtId="4" fontId="2" fillId="0" borderId="7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4" fontId="8" fillId="4" borderId="22" xfId="0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26" xfId="0" applyNumberFormat="1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64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4" fontId="8" fillId="4" borderId="65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8" fillId="4" borderId="0" xfId="0" applyNumberFormat="1" applyFont="1" applyFill="1" applyBorder="1" applyAlignment="1">
      <alignment horizontal="center" vertical="center" wrapText="1"/>
    </xf>
    <xf numFmtId="4" fontId="8" fillId="4" borderId="7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5" fillId="0" borderId="20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6" borderId="25" xfId="0" applyFont="1" applyFill="1" applyBorder="1" applyAlignment="1">
      <alignment horizontal="left" vertical="top" wrapText="1"/>
    </xf>
    <xf numFmtId="0" fontId="5" fillId="6" borderId="53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top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60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5" borderId="70" xfId="0" applyFont="1" applyFill="1" applyBorder="1" applyAlignment="1">
      <alignment horizontal="center" vertical="center" wrapText="1"/>
    </xf>
    <xf numFmtId="0" fontId="5" fillId="5" borderId="72" xfId="0" applyFont="1" applyFill="1" applyBorder="1" applyAlignment="1">
      <alignment horizontal="center" vertical="center" wrapText="1"/>
    </xf>
    <xf numFmtId="0" fontId="5" fillId="5" borderId="74" xfId="0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4" fontId="8" fillId="4" borderId="66" xfId="0" applyNumberFormat="1" applyFont="1" applyFill="1" applyBorder="1" applyAlignment="1">
      <alignment horizontal="center" vertical="center" wrapText="1"/>
    </xf>
    <xf numFmtId="4" fontId="8" fillId="4" borderId="67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 wrapText="1"/>
    </xf>
    <xf numFmtId="4" fontId="8" fillId="4" borderId="22" xfId="0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26" xfId="0" applyNumberFormat="1" applyFont="1" applyFill="1" applyBorder="1" applyAlignment="1">
      <alignment horizontal="center" vertical="center" wrapText="1"/>
    </xf>
    <xf numFmtId="4" fontId="8" fillId="4" borderId="50" xfId="0" applyNumberFormat="1" applyFont="1" applyFill="1" applyBorder="1" applyAlignment="1">
      <alignment horizontal="center" vertical="center" wrapText="1"/>
    </xf>
    <xf numFmtId="4" fontId="8" fillId="4" borderId="51" xfId="0" applyNumberFormat="1" applyFont="1" applyFill="1" applyBorder="1" applyAlignment="1">
      <alignment horizontal="center" vertical="center" wrapText="1"/>
    </xf>
    <xf numFmtId="4" fontId="8" fillId="4" borderId="52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71" xfId="0" applyFont="1" applyFill="1" applyBorder="1" applyAlignment="1">
      <alignment horizontal="center" vertical="center" wrapText="1"/>
    </xf>
    <xf numFmtId="0" fontId="5" fillId="6" borderId="73" xfId="0" applyFont="1" applyFill="1" applyBorder="1" applyAlignment="1">
      <alignment horizontal="center" vertical="center" wrapText="1"/>
    </xf>
    <xf numFmtId="0" fontId="5" fillId="6" borderId="69" xfId="0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workbookViewId="0">
      <selection activeCell="G17" sqref="G17"/>
    </sheetView>
  </sheetViews>
  <sheetFormatPr defaultRowHeight="13.8"/>
  <cols>
    <col min="1" max="1" width="2.69921875" customWidth="1"/>
    <col min="3" max="3" width="15.09765625" customWidth="1"/>
    <col min="4" max="4" width="15.8984375" customWidth="1"/>
    <col min="5" max="5" width="14.69921875" customWidth="1"/>
    <col min="6" max="6" width="19.19921875" customWidth="1"/>
    <col min="7" max="7" width="18.59765625" customWidth="1"/>
    <col min="8" max="8" width="13.19921875" customWidth="1"/>
    <col min="9" max="9" width="12.8984375" customWidth="1"/>
    <col min="10" max="10" width="12.19921875" customWidth="1"/>
    <col min="11" max="11" width="13.69921875" customWidth="1"/>
  </cols>
  <sheetData>
    <row r="1" spans="1:11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32">
      <c r="A2" s="153" t="s">
        <v>1</v>
      </c>
      <c r="B2" s="153"/>
      <c r="C2" s="1" t="s">
        <v>2</v>
      </c>
      <c r="D2" s="1" t="s">
        <v>3</v>
      </c>
      <c r="E2" s="1" t="s">
        <v>4</v>
      </c>
      <c r="F2" s="154" t="s">
        <v>27</v>
      </c>
      <c r="G2" s="155"/>
      <c r="H2" s="2" t="s">
        <v>5</v>
      </c>
      <c r="I2" s="2" t="s">
        <v>6</v>
      </c>
      <c r="J2" s="3" t="s">
        <v>26</v>
      </c>
      <c r="K2" s="3" t="s">
        <v>7</v>
      </c>
    </row>
    <row r="3" spans="1:11">
      <c r="A3" s="156">
        <v>1</v>
      </c>
      <c r="B3" s="157"/>
      <c r="C3" s="160">
        <v>2</v>
      </c>
      <c r="D3" s="160">
        <v>3</v>
      </c>
      <c r="E3" s="160">
        <v>4</v>
      </c>
      <c r="F3" s="4">
        <v>2022</v>
      </c>
      <c r="G3" s="2">
        <v>2023</v>
      </c>
      <c r="H3" s="162">
        <v>6</v>
      </c>
      <c r="I3" s="162">
        <v>7</v>
      </c>
      <c r="J3" s="164">
        <v>8</v>
      </c>
      <c r="K3" s="164">
        <v>9</v>
      </c>
    </row>
    <row r="4" spans="1:11">
      <c r="A4" s="158"/>
      <c r="B4" s="159"/>
      <c r="C4" s="161"/>
      <c r="D4" s="161"/>
      <c r="E4" s="161"/>
      <c r="F4" s="154">
        <v>5</v>
      </c>
      <c r="G4" s="155"/>
      <c r="H4" s="163"/>
      <c r="I4" s="163"/>
      <c r="J4" s="165"/>
      <c r="K4" s="165"/>
    </row>
    <row r="5" spans="1:11">
      <c r="A5" s="149" t="s">
        <v>8</v>
      </c>
      <c r="B5" s="143" t="s">
        <v>9</v>
      </c>
      <c r="C5" s="144" t="s">
        <v>10</v>
      </c>
      <c r="D5" s="145">
        <v>135000</v>
      </c>
      <c r="E5" s="145">
        <f>SUM(D5/1.08)</f>
        <v>124999.99999999999</v>
      </c>
      <c r="F5" s="146">
        <v>135000</v>
      </c>
      <c r="G5" s="147">
        <f>F5+(F5*2.8%)</f>
        <v>138780</v>
      </c>
      <c r="H5" s="147">
        <f>F5+G5</f>
        <v>273780</v>
      </c>
      <c r="I5" s="147">
        <f>H5+(H5*8%)</f>
        <v>295682.40000000002</v>
      </c>
      <c r="J5" s="141">
        <f>H5/2</f>
        <v>136890</v>
      </c>
      <c r="K5" s="141">
        <f>I5/2</f>
        <v>147841.20000000001</v>
      </c>
    </row>
    <row r="6" spans="1:11">
      <c r="A6" s="149"/>
      <c r="B6" s="143"/>
      <c r="C6" s="144"/>
      <c r="D6" s="145"/>
      <c r="E6" s="145"/>
      <c r="F6" s="146"/>
      <c r="G6" s="148"/>
      <c r="H6" s="148"/>
      <c r="I6" s="148"/>
      <c r="J6" s="142"/>
      <c r="K6" s="142"/>
    </row>
    <row r="7" spans="1:11">
      <c r="A7" s="149"/>
      <c r="B7" s="143" t="s">
        <v>11</v>
      </c>
      <c r="C7" s="144" t="s">
        <v>12</v>
      </c>
      <c r="D7" s="145">
        <v>367000</v>
      </c>
      <c r="E7" s="145">
        <f>SUM(D7/1.08)</f>
        <v>339814.81481481477</v>
      </c>
      <c r="F7" s="146">
        <f t="shared" ref="F7:G7" si="0">E7+(E7*2.8%)</f>
        <v>349329.62962962961</v>
      </c>
      <c r="G7" s="147">
        <f t="shared" si="0"/>
        <v>359110.85925925925</v>
      </c>
      <c r="H7" s="147">
        <f t="shared" ref="H7" si="1">F7+G7</f>
        <v>708440.48888888885</v>
      </c>
      <c r="I7" s="147">
        <f t="shared" ref="I7" si="2">H7+(H7*8%)</f>
        <v>765115.728</v>
      </c>
      <c r="J7" s="141">
        <f t="shared" ref="J7:K7" si="3">H7/2</f>
        <v>354220.24444444443</v>
      </c>
      <c r="K7" s="141">
        <f t="shared" si="3"/>
        <v>382557.864</v>
      </c>
    </row>
    <row r="8" spans="1:11">
      <c r="A8" s="149"/>
      <c r="B8" s="143"/>
      <c r="C8" s="144"/>
      <c r="D8" s="145"/>
      <c r="E8" s="145"/>
      <c r="F8" s="146"/>
      <c r="G8" s="148"/>
      <c r="H8" s="148"/>
      <c r="I8" s="148"/>
      <c r="J8" s="142"/>
      <c r="K8" s="142"/>
    </row>
    <row r="9" spans="1:11">
      <c r="A9" s="149"/>
      <c r="B9" s="143" t="s">
        <v>13</v>
      </c>
      <c r="C9" s="144" t="s">
        <v>14</v>
      </c>
      <c r="D9" s="145">
        <v>292000</v>
      </c>
      <c r="E9" s="145">
        <f>SUM(D9/1.08)</f>
        <v>270370.37037037034</v>
      </c>
      <c r="F9" s="146">
        <f t="shared" ref="F9:G9" si="4">E9+(E9*2.8%)</f>
        <v>277940.74074074073</v>
      </c>
      <c r="G9" s="147">
        <f t="shared" si="4"/>
        <v>285723.08148148149</v>
      </c>
      <c r="H9" s="147">
        <f t="shared" ref="H9" si="5">F9+G9</f>
        <v>563663.82222222222</v>
      </c>
      <c r="I9" s="147">
        <f t="shared" ref="I9" si="6">H9+(H9*8%)</f>
        <v>608756.92799999996</v>
      </c>
      <c r="J9" s="141">
        <f t="shared" ref="J9:K9" si="7">H9/2</f>
        <v>281831.91111111111</v>
      </c>
      <c r="K9" s="141">
        <f t="shared" si="7"/>
        <v>304378.46399999998</v>
      </c>
    </row>
    <row r="10" spans="1:11">
      <c r="A10" s="149"/>
      <c r="B10" s="143"/>
      <c r="C10" s="144"/>
      <c r="D10" s="145"/>
      <c r="E10" s="145"/>
      <c r="F10" s="146"/>
      <c r="G10" s="148"/>
      <c r="H10" s="148"/>
      <c r="I10" s="148"/>
      <c r="J10" s="142"/>
      <c r="K10" s="142"/>
    </row>
    <row r="11" spans="1:11">
      <c r="A11" s="149"/>
      <c r="B11" s="5" t="s">
        <v>15</v>
      </c>
      <c r="C11" s="6" t="s">
        <v>16</v>
      </c>
      <c r="D11" s="7">
        <f>D5+D7+D9</f>
        <v>794000</v>
      </c>
      <c r="E11" s="7">
        <f t="shared" ref="E11:K11" si="8">E5+E7+E9</f>
        <v>735185.18518518517</v>
      </c>
      <c r="F11" s="8">
        <f t="shared" si="8"/>
        <v>762270.37037037034</v>
      </c>
      <c r="G11" s="8">
        <f t="shared" si="8"/>
        <v>783613.94074074074</v>
      </c>
      <c r="H11" s="8">
        <f t="shared" si="8"/>
        <v>1545884.3111111112</v>
      </c>
      <c r="I11" s="8">
        <f t="shared" si="8"/>
        <v>1669555.0559999999</v>
      </c>
      <c r="J11" s="9">
        <f t="shared" si="8"/>
        <v>772942.1555555556</v>
      </c>
      <c r="K11" s="9">
        <f t="shared" si="8"/>
        <v>834777.52799999993</v>
      </c>
    </row>
    <row r="12" spans="1:11" ht="26.4">
      <c r="A12" s="149"/>
      <c r="B12" s="5" t="s">
        <v>17</v>
      </c>
      <c r="C12" s="10" t="s">
        <v>18</v>
      </c>
      <c r="D12" s="11" t="s">
        <v>19</v>
      </c>
      <c r="E12" s="12">
        <f>SUM(E11/4.2693)</f>
        <v>172202.74639523696</v>
      </c>
      <c r="F12" s="13">
        <f>SUM(F11/4.2693)</f>
        <v>178546.92112767205</v>
      </c>
      <c r="G12" s="13">
        <f t="shared" ref="G12:K12" si="9">SUM(G11/4.2693)</f>
        <v>183546.23491924687</v>
      </c>
      <c r="H12" s="13">
        <f t="shared" si="9"/>
        <v>362093.15604691894</v>
      </c>
      <c r="I12" s="13">
        <f t="shared" si="9"/>
        <v>391060.60853067244</v>
      </c>
      <c r="J12" s="14">
        <f t="shared" si="9"/>
        <v>181046.57802345947</v>
      </c>
      <c r="K12" s="14">
        <f t="shared" si="9"/>
        <v>195530.30426533622</v>
      </c>
    </row>
    <row r="13" spans="1:11">
      <c r="A13" s="149"/>
      <c r="B13" s="5" t="s">
        <v>20</v>
      </c>
      <c r="C13" s="144" t="s">
        <v>21</v>
      </c>
      <c r="D13" s="144"/>
      <c r="E13" s="144"/>
      <c r="F13" s="144"/>
      <c r="G13" s="144"/>
      <c r="H13" s="144"/>
      <c r="I13" s="144"/>
      <c r="J13" s="144"/>
      <c r="K13" s="144"/>
    </row>
    <row r="14" spans="1:11">
      <c r="A14" s="149"/>
      <c r="B14" s="5" t="s">
        <v>22</v>
      </c>
      <c r="C14" s="144" t="s">
        <v>23</v>
      </c>
      <c r="D14" s="144"/>
      <c r="E14" s="144"/>
      <c r="F14" s="144"/>
      <c r="G14" s="144"/>
      <c r="H14" s="144"/>
      <c r="I14" s="144"/>
      <c r="J14" s="144"/>
      <c r="K14" s="144"/>
    </row>
    <row r="15" spans="1:11">
      <c r="A15" s="149"/>
      <c r="B15" s="5" t="s">
        <v>24</v>
      </c>
      <c r="C15" s="150" t="s">
        <v>25</v>
      </c>
      <c r="D15" s="150"/>
      <c r="E15" s="150"/>
      <c r="F15" s="150"/>
      <c r="G15" s="150"/>
      <c r="H15" s="150"/>
      <c r="I15" s="150"/>
      <c r="J15" s="150"/>
      <c r="K15" s="150"/>
    </row>
    <row r="17" spans="11:11">
      <c r="K17">
        <v>811246.31</v>
      </c>
    </row>
  </sheetData>
  <mergeCells count="46">
    <mergeCell ref="J9:J10"/>
    <mergeCell ref="K9:K10"/>
    <mergeCell ref="A1:K1"/>
    <mergeCell ref="A2:B2"/>
    <mergeCell ref="F2:G2"/>
    <mergeCell ref="A3:B4"/>
    <mergeCell ref="C3:C4"/>
    <mergeCell ref="D3:D4"/>
    <mergeCell ref="E3:E4"/>
    <mergeCell ref="H3:H4"/>
    <mergeCell ref="I3:I4"/>
    <mergeCell ref="J3:J4"/>
    <mergeCell ref="K3:K4"/>
    <mergeCell ref="F4:G4"/>
    <mergeCell ref="I5:I6"/>
    <mergeCell ref="J5:J6"/>
    <mergeCell ref="A5:A15"/>
    <mergeCell ref="B5:B6"/>
    <mergeCell ref="C5:C6"/>
    <mergeCell ref="D5:D6"/>
    <mergeCell ref="E5:E6"/>
    <mergeCell ref="C15:K15"/>
    <mergeCell ref="B9:B10"/>
    <mergeCell ref="C9:C10"/>
    <mergeCell ref="D9:D10"/>
    <mergeCell ref="E9:E10"/>
    <mergeCell ref="F9:F10"/>
    <mergeCell ref="G9:G10"/>
    <mergeCell ref="H9:H10"/>
    <mergeCell ref="I9:I10"/>
    <mergeCell ref="C13:K13"/>
    <mergeCell ref="C14:K14"/>
    <mergeCell ref="K5:K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46"/>
  <sheetViews>
    <sheetView tabSelected="1" zoomScale="80" zoomScaleNormal="80" workbookViewId="0">
      <selection activeCell="C1" sqref="C1:G1"/>
    </sheetView>
  </sheetViews>
  <sheetFormatPr defaultRowHeight="13.8"/>
  <cols>
    <col min="1" max="1" width="3.09765625" customWidth="1"/>
    <col min="2" max="2" width="5.59765625" customWidth="1"/>
    <col min="3" max="3" width="31.8984375" style="21" customWidth="1"/>
    <col min="5" max="5" width="19" customWidth="1"/>
    <col min="6" max="6" width="11.69921875" customWidth="1"/>
    <col min="7" max="7" width="19" style="21" customWidth="1"/>
    <col min="8" max="8" width="14.59765625" style="21" hidden="1" customWidth="1"/>
    <col min="9" max="9" width="19.5" style="20" hidden="1" customWidth="1"/>
    <col min="10" max="10" width="18.3984375" style="20" hidden="1" customWidth="1"/>
    <col min="11" max="11" width="12.5" customWidth="1"/>
    <col min="12" max="12" width="11.59765625" customWidth="1"/>
    <col min="13" max="13" width="23.8984375" customWidth="1"/>
  </cols>
  <sheetData>
    <row r="1" spans="1:18" ht="30" customHeight="1">
      <c r="C1" s="166" t="s">
        <v>88</v>
      </c>
      <c r="D1" s="166"/>
      <c r="E1" s="166"/>
      <c r="F1" s="166"/>
      <c r="G1" s="166"/>
      <c r="H1" s="167" t="s">
        <v>77</v>
      </c>
      <c r="I1" s="168"/>
      <c r="J1" s="168"/>
    </row>
    <row r="2" spans="1:18" ht="14.4" thickBot="1"/>
    <row r="3" spans="1:18" ht="84.75" customHeight="1" thickBot="1">
      <c r="B3" s="17" t="s">
        <v>28</v>
      </c>
      <c r="C3" s="18" t="s">
        <v>29</v>
      </c>
      <c r="D3" s="18" t="s">
        <v>30</v>
      </c>
      <c r="E3" s="18" t="s">
        <v>45</v>
      </c>
      <c r="F3" s="18" t="s">
        <v>58</v>
      </c>
      <c r="G3" s="18" t="s">
        <v>66</v>
      </c>
      <c r="H3" s="18" t="s">
        <v>65</v>
      </c>
      <c r="I3" s="19" t="s">
        <v>41</v>
      </c>
      <c r="J3" s="119" t="s">
        <v>42</v>
      </c>
    </row>
    <row r="4" spans="1:18" s="31" customFormat="1" ht="10.5" customHeight="1" thickBot="1">
      <c r="B4" s="32">
        <v>1</v>
      </c>
      <c r="C4" s="33">
        <v>2</v>
      </c>
      <c r="D4" s="34">
        <v>3</v>
      </c>
      <c r="E4" s="34">
        <v>4</v>
      </c>
      <c r="F4" s="34" t="s">
        <v>67</v>
      </c>
      <c r="G4" s="34" t="s">
        <v>68</v>
      </c>
      <c r="H4" s="34" t="s">
        <v>69</v>
      </c>
      <c r="I4" s="34" t="s">
        <v>70</v>
      </c>
      <c r="J4" s="34">
        <v>9</v>
      </c>
    </row>
    <row r="5" spans="1:18" ht="46.5" customHeight="1" thickBot="1">
      <c r="B5" s="29">
        <v>1</v>
      </c>
      <c r="C5" s="75" t="s">
        <v>71</v>
      </c>
      <c r="D5" s="46" t="s">
        <v>43</v>
      </c>
      <c r="E5" s="36">
        <v>5310</v>
      </c>
      <c r="F5" s="36">
        <v>8</v>
      </c>
      <c r="G5" s="80">
        <f>E5*F5</f>
        <v>42480</v>
      </c>
      <c r="H5" s="76"/>
      <c r="I5" s="63"/>
      <c r="J5" s="63"/>
    </row>
    <row r="6" spans="1:18" ht="46.5" customHeight="1" thickBot="1">
      <c r="B6" s="118">
        <v>2</v>
      </c>
      <c r="C6" s="117" t="s">
        <v>83</v>
      </c>
      <c r="D6" s="46" t="s">
        <v>36</v>
      </c>
      <c r="E6" s="41">
        <v>30</v>
      </c>
      <c r="F6" s="41">
        <v>1</v>
      </c>
      <c r="G6" s="80">
        <f>E6*F6</f>
        <v>30</v>
      </c>
      <c r="H6" s="64"/>
      <c r="I6" s="63"/>
      <c r="J6" s="64"/>
    </row>
    <row r="7" spans="1:18" ht="42" thickBot="1">
      <c r="B7" s="121">
        <v>3</v>
      </c>
      <c r="C7" s="102" t="s">
        <v>78</v>
      </c>
      <c r="D7" s="103" t="s">
        <v>32</v>
      </c>
      <c r="E7" s="104">
        <v>50</v>
      </c>
      <c r="F7" s="104">
        <v>1</v>
      </c>
      <c r="G7" s="116">
        <f t="shared" ref="G7:G41" si="0">E7*F7</f>
        <v>50</v>
      </c>
      <c r="H7" s="64"/>
      <c r="I7" s="63"/>
      <c r="J7" s="64"/>
    </row>
    <row r="8" spans="1:18" ht="68.25" customHeight="1" thickBot="1">
      <c r="A8" s="16"/>
      <c r="B8" s="169">
        <v>4</v>
      </c>
      <c r="C8" s="172" t="s">
        <v>46</v>
      </c>
      <c r="D8" s="105" t="s">
        <v>33</v>
      </c>
      <c r="E8" s="175">
        <v>1</v>
      </c>
      <c r="F8" s="106">
        <v>10</v>
      </c>
      <c r="G8" s="83">
        <f t="shared" si="0"/>
        <v>10</v>
      </c>
      <c r="H8" s="77"/>
      <c r="I8" s="63"/>
      <c r="J8" s="178"/>
    </row>
    <row r="9" spans="1:18" ht="18.75" hidden="1" customHeight="1" thickBot="1">
      <c r="A9" s="16"/>
      <c r="B9" s="170"/>
      <c r="C9" s="173"/>
      <c r="D9" s="107" t="s">
        <v>34</v>
      </c>
      <c r="E9" s="176"/>
      <c r="F9" s="108"/>
      <c r="G9" s="81">
        <f t="shared" si="0"/>
        <v>0</v>
      </c>
      <c r="H9" s="78"/>
      <c r="I9" s="63"/>
      <c r="J9" s="178"/>
    </row>
    <row r="10" spans="1:18" ht="15.75" hidden="1" customHeight="1" thickBot="1">
      <c r="A10" s="16"/>
      <c r="B10" s="171"/>
      <c r="C10" s="174"/>
      <c r="D10" s="109"/>
      <c r="E10" s="177"/>
      <c r="F10" s="110"/>
      <c r="G10" s="82">
        <f t="shared" si="0"/>
        <v>0</v>
      </c>
      <c r="H10" s="79"/>
      <c r="I10" s="63"/>
      <c r="J10" s="179"/>
    </row>
    <row r="11" spans="1:18" ht="65.25" customHeight="1">
      <c r="B11" s="207">
        <v>5</v>
      </c>
      <c r="C11" s="111" t="s">
        <v>47</v>
      </c>
      <c r="D11" s="209" t="s">
        <v>32</v>
      </c>
      <c r="E11" s="211">
        <v>16</v>
      </c>
      <c r="F11" s="214">
        <v>27</v>
      </c>
      <c r="G11" s="188">
        <f>E11*F11</f>
        <v>432</v>
      </c>
      <c r="H11" s="191"/>
      <c r="I11" s="197"/>
      <c r="J11" s="200"/>
      <c r="M11" t="s">
        <v>85</v>
      </c>
      <c r="R11" t="s">
        <v>85</v>
      </c>
    </row>
    <row r="12" spans="1:18" ht="47.25" customHeight="1">
      <c r="B12" s="183"/>
      <c r="C12" s="102" t="s">
        <v>79</v>
      </c>
      <c r="D12" s="210"/>
      <c r="E12" s="212"/>
      <c r="F12" s="215"/>
      <c r="G12" s="189"/>
      <c r="H12" s="192"/>
      <c r="I12" s="198"/>
      <c r="J12" s="201"/>
    </row>
    <row r="13" spans="1:18" ht="49.5" customHeight="1" thickBot="1">
      <c r="B13" s="183"/>
      <c r="C13" s="102" t="s">
        <v>80</v>
      </c>
      <c r="D13" s="210"/>
      <c r="E13" s="212"/>
      <c r="F13" s="215"/>
      <c r="G13" s="189"/>
      <c r="H13" s="192"/>
      <c r="I13" s="198"/>
      <c r="J13" s="201"/>
    </row>
    <row r="14" spans="1:18" ht="24" customHeight="1" thickBot="1">
      <c r="B14" s="183"/>
      <c r="C14" s="111" t="s">
        <v>86</v>
      </c>
      <c r="D14" s="210"/>
      <c r="E14" s="213"/>
      <c r="F14" s="216"/>
      <c r="G14" s="190"/>
      <c r="H14" s="193"/>
      <c r="I14" s="199"/>
      <c r="J14" s="202"/>
    </row>
    <row r="15" spans="1:18" ht="33" customHeight="1" thickBot="1">
      <c r="B15" s="208"/>
      <c r="C15" s="38" t="s">
        <v>48</v>
      </c>
      <c r="D15" s="122"/>
      <c r="E15" s="61">
        <v>1</v>
      </c>
      <c r="F15" s="61">
        <v>1</v>
      </c>
      <c r="G15" s="60">
        <f t="shared" si="0"/>
        <v>1</v>
      </c>
      <c r="H15" s="62"/>
      <c r="I15" s="65"/>
      <c r="J15" s="71">
        <f>I15*1.08</f>
        <v>0</v>
      </c>
    </row>
    <row r="16" spans="1:18" ht="49.5" customHeight="1" thickBot="1">
      <c r="B16" s="15">
        <v>6</v>
      </c>
      <c r="C16" s="47" t="s">
        <v>49</v>
      </c>
      <c r="D16" s="40" t="s">
        <v>32</v>
      </c>
      <c r="E16" s="27">
        <v>9</v>
      </c>
      <c r="F16" s="27">
        <v>1</v>
      </c>
      <c r="G16" s="112">
        <f t="shared" si="0"/>
        <v>9</v>
      </c>
      <c r="H16" s="64"/>
      <c r="I16" s="64"/>
      <c r="J16" s="139"/>
      <c r="K16" s="138"/>
      <c r="L16" s="138"/>
      <c r="M16" s="138"/>
    </row>
    <row r="17" spans="2:13" ht="32.25" customHeight="1" thickBot="1">
      <c r="B17" s="203">
        <v>7</v>
      </c>
      <c r="C17" s="26" t="s">
        <v>50</v>
      </c>
      <c r="D17" s="204" t="s">
        <v>72</v>
      </c>
      <c r="E17" s="185"/>
      <c r="F17" s="186"/>
      <c r="G17" s="187"/>
      <c r="H17" s="132"/>
      <c r="I17" s="132"/>
      <c r="J17" s="132"/>
      <c r="K17" s="134"/>
      <c r="L17" s="134"/>
      <c r="M17" s="134"/>
    </row>
    <row r="18" spans="2:13" ht="20.25" customHeight="1" thickBot="1">
      <c r="B18" s="180"/>
      <c r="C18" s="26" t="s">
        <v>84</v>
      </c>
      <c r="D18" s="205"/>
      <c r="E18" s="36">
        <v>1</v>
      </c>
      <c r="F18" s="41">
        <v>50</v>
      </c>
      <c r="G18" s="57">
        <f t="shared" si="0"/>
        <v>50</v>
      </c>
      <c r="H18" s="70"/>
      <c r="I18" s="70"/>
      <c r="J18" s="140"/>
      <c r="K18" s="138"/>
      <c r="L18" s="138"/>
      <c r="M18" s="138"/>
    </row>
    <row r="19" spans="2:13" ht="48" customHeight="1" thickBot="1">
      <c r="B19" s="180"/>
      <c r="C19" s="48" t="s">
        <v>51</v>
      </c>
      <c r="D19" s="205"/>
      <c r="E19" s="46">
        <v>1</v>
      </c>
      <c r="F19" s="41">
        <v>2</v>
      </c>
      <c r="G19" s="57">
        <f t="shared" si="0"/>
        <v>2</v>
      </c>
      <c r="H19" s="70"/>
      <c r="I19" s="70"/>
      <c r="J19" s="140"/>
      <c r="K19" s="138"/>
      <c r="L19" s="138"/>
      <c r="M19" s="138"/>
    </row>
    <row r="20" spans="2:13" ht="38.25" customHeight="1" thickBot="1">
      <c r="B20" s="180"/>
      <c r="C20" s="49" t="s">
        <v>73</v>
      </c>
      <c r="D20" s="206"/>
      <c r="E20" s="123">
        <v>1</v>
      </c>
      <c r="F20" s="45">
        <v>30</v>
      </c>
      <c r="G20" s="58">
        <f t="shared" si="0"/>
        <v>30</v>
      </c>
      <c r="H20" s="66"/>
      <c r="I20" s="66"/>
      <c r="J20" s="72"/>
    </row>
    <row r="21" spans="2:13" ht="53.25" customHeight="1" thickBot="1">
      <c r="B21" s="25">
        <v>8</v>
      </c>
      <c r="C21" s="115" t="s">
        <v>81</v>
      </c>
      <c r="D21" s="114" t="s">
        <v>31</v>
      </c>
      <c r="E21" s="114">
        <v>100</v>
      </c>
      <c r="F21" s="114">
        <v>1</v>
      </c>
      <c r="G21" s="58">
        <v>100</v>
      </c>
      <c r="H21" s="66"/>
      <c r="I21" s="126"/>
      <c r="J21" s="72"/>
    </row>
    <row r="22" spans="2:13" ht="25.5" customHeight="1" thickBot="1">
      <c r="B22" s="25">
        <v>9</v>
      </c>
      <c r="C22" s="50" t="s">
        <v>52</v>
      </c>
      <c r="D22" s="36" t="s">
        <v>37</v>
      </c>
      <c r="E22" s="37">
        <v>1</v>
      </c>
      <c r="F22" s="37">
        <v>12</v>
      </c>
      <c r="G22" s="58">
        <f>E22*F22</f>
        <v>12</v>
      </c>
      <c r="H22" s="64"/>
      <c r="I22" s="125"/>
      <c r="J22" s="113"/>
    </row>
    <row r="23" spans="2:13" ht="66" customHeight="1" thickBot="1">
      <c r="B23" s="28">
        <v>10</v>
      </c>
      <c r="C23" s="50" t="s">
        <v>53</v>
      </c>
      <c r="D23" s="36" t="s">
        <v>37</v>
      </c>
      <c r="E23" s="36">
        <v>1</v>
      </c>
      <c r="F23" s="41">
        <v>12</v>
      </c>
      <c r="G23" s="56">
        <f t="shared" si="0"/>
        <v>12</v>
      </c>
      <c r="H23" s="73"/>
      <c r="I23" s="124"/>
      <c r="J23" s="124"/>
    </row>
    <row r="24" spans="2:13" s="21" customFormat="1" ht="91.5" customHeight="1" thickBot="1">
      <c r="B24" s="120">
        <v>11</v>
      </c>
      <c r="C24" s="26" t="s">
        <v>59</v>
      </c>
      <c r="D24" s="42" t="s">
        <v>32</v>
      </c>
      <c r="E24" s="30">
        <v>5</v>
      </c>
      <c r="F24" s="39">
        <v>1</v>
      </c>
      <c r="G24" s="56">
        <f t="shared" si="0"/>
        <v>5</v>
      </c>
      <c r="H24" s="74"/>
      <c r="I24" s="65"/>
      <c r="J24" s="65"/>
      <c r="K24"/>
      <c r="L24"/>
      <c r="M24"/>
    </row>
    <row r="25" spans="2:13" s="94" customFormat="1" ht="36" customHeight="1" thickBot="1">
      <c r="B25" s="88">
        <v>12</v>
      </c>
      <c r="C25" s="99" t="s">
        <v>74</v>
      </c>
      <c r="D25" s="89" t="s">
        <v>38</v>
      </c>
      <c r="E25" s="89">
        <v>300</v>
      </c>
      <c r="F25" s="90">
        <v>15</v>
      </c>
      <c r="G25" s="91">
        <f t="shared" si="0"/>
        <v>4500</v>
      </c>
      <c r="H25" s="92"/>
      <c r="I25" s="93"/>
      <c r="J25" s="92"/>
      <c r="K25"/>
      <c r="L25"/>
      <c r="M25"/>
    </row>
    <row r="26" spans="2:13" s="94" customFormat="1" ht="51.75" customHeight="1" thickBot="1">
      <c r="B26" s="95">
        <v>13</v>
      </c>
      <c r="C26" s="100" t="s">
        <v>60</v>
      </c>
      <c r="D26" s="90" t="s">
        <v>38</v>
      </c>
      <c r="E26" s="90">
        <v>13973</v>
      </c>
      <c r="F26" s="90">
        <v>7</v>
      </c>
      <c r="G26" s="91">
        <f t="shared" si="0"/>
        <v>97811</v>
      </c>
      <c r="H26" s="92"/>
      <c r="I26" s="92"/>
      <c r="J26" s="92"/>
      <c r="K26"/>
      <c r="L26"/>
      <c r="M26"/>
    </row>
    <row r="27" spans="2:13" s="94" customFormat="1" ht="45" customHeight="1" thickBot="1">
      <c r="B27" s="95">
        <v>14</v>
      </c>
      <c r="C27" s="100" t="s">
        <v>76</v>
      </c>
      <c r="D27" s="90" t="s">
        <v>38</v>
      </c>
      <c r="E27" s="90">
        <v>13973</v>
      </c>
      <c r="F27" s="90">
        <v>6</v>
      </c>
      <c r="G27" s="91">
        <f t="shared" si="0"/>
        <v>83838</v>
      </c>
      <c r="H27" s="92"/>
      <c r="I27" s="92"/>
      <c r="J27" s="92"/>
      <c r="K27"/>
      <c r="L27"/>
      <c r="M27"/>
    </row>
    <row r="28" spans="2:13" s="94" customFormat="1" ht="33.75" customHeight="1" thickBot="1">
      <c r="B28" s="95">
        <v>15</v>
      </c>
      <c r="C28" s="100" t="s">
        <v>75</v>
      </c>
      <c r="D28" s="90" t="s">
        <v>38</v>
      </c>
      <c r="E28" s="90">
        <v>10980</v>
      </c>
      <c r="F28" s="90">
        <v>2</v>
      </c>
      <c r="G28" s="91">
        <f t="shared" si="0"/>
        <v>21960</v>
      </c>
      <c r="H28" s="92"/>
      <c r="I28" s="92"/>
      <c r="J28" s="92"/>
      <c r="K28"/>
      <c r="L28"/>
      <c r="M28"/>
    </row>
    <row r="29" spans="2:13" s="94" customFormat="1" ht="54" customHeight="1" thickBot="1">
      <c r="B29" s="95">
        <v>16</v>
      </c>
      <c r="C29" s="100" t="s">
        <v>87</v>
      </c>
      <c r="D29" s="90" t="s">
        <v>38</v>
      </c>
      <c r="E29" s="90">
        <v>5310</v>
      </c>
      <c r="F29" s="90">
        <v>12</v>
      </c>
      <c r="G29" s="91">
        <f t="shared" si="0"/>
        <v>63720</v>
      </c>
      <c r="H29" s="92"/>
      <c r="I29" s="92"/>
      <c r="J29" s="92"/>
      <c r="K29"/>
      <c r="L29"/>
      <c r="M29"/>
    </row>
    <row r="30" spans="2:13" s="94" customFormat="1" ht="20.25" customHeight="1" thickBot="1">
      <c r="B30" s="96">
        <v>17</v>
      </c>
      <c r="C30" s="101" t="s">
        <v>39</v>
      </c>
      <c r="D30" s="97" t="s">
        <v>38</v>
      </c>
      <c r="E30" s="97">
        <v>300</v>
      </c>
      <c r="F30" s="97">
        <v>18</v>
      </c>
      <c r="G30" s="91">
        <f t="shared" si="0"/>
        <v>5400</v>
      </c>
      <c r="H30" s="98"/>
      <c r="I30" s="98"/>
      <c r="J30" s="98"/>
      <c r="K30"/>
      <c r="L30"/>
      <c r="M30"/>
    </row>
    <row r="31" spans="2:13" ht="65.25" customHeight="1" thickBot="1">
      <c r="B31" s="25">
        <v>18</v>
      </c>
      <c r="C31" s="52" t="s">
        <v>61</v>
      </c>
      <c r="D31" s="41" t="s">
        <v>31</v>
      </c>
      <c r="E31" s="127">
        <v>200</v>
      </c>
      <c r="F31" s="61">
        <v>1</v>
      </c>
      <c r="G31" s="135">
        <f t="shared" si="0"/>
        <v>200</v>
      </c>
      <c r="H31" s="70"/>
      <c r="I31" s="70"/>
      <c r="J31" s="137"/>
      <c r="K31" s="138"/>
      <c r="L31" s="138"/>
      <c r="M31" s="138"/>
    </row>
    <row r="32" spans="2:13" ht="37.5" customHeight="1" thickBot="1">
      <c r="B32" s="180">
        <v>19</v>
      </c>
      <c r="C32" s="53" t="s">
        <v>40</v>
      </c>
      <c r="D32" s="182" t="s">
        <v>32</v>
      </c>
      <c r="E32" s="131"/>
      <c r="F32" s="134"/>
      <c r="G32" s="133"/>
      <c r="H32" s="132"/>
      <c r="I32" s="132"/>
      <c r="J32" s="132"/>
      <c r="K32" s="134"/>
      <c r="L32" s="134"/>
      <c r="M32" s="134"/>
    </row>
    <row r="33" spans="2:13" ht="21.75" customHeight="1" thickBot="1">
      <c r="B33" s="180"/>
      <c r="C33" s="53" t="s">
        <v>54</v>
      </c>
      <c r="D33" s="183"/>
      <c r="E33" s="128">
        <v>1</v>
      </c>
      <c r="F33" s="61">
        <v>3</v>
      </c>
      <c r="G33" s="136">
        <f t="shared" si="0"/>
        <v>3</v>
      </c>
      <c r="H33" s="86"/>
      <c r="I33" s="87"/>
      <c r="J33" s="86"/>
      <c r="K33" s="138"/>
      <c r="L33" s="138"/>
      <c r="M33" s="138"/>
    </row>
    <row r="34" spans="2:13" ht="14.4" thickBot="1">
      <c r="B34" s="180"/>
      <c r="C34" s="53" t="s">
        <v>55</v>
      </c>
      <c r="D34" s="183"/>
      <c r="E34" s="35">
        <v>1</v>
      </c>
      <c r="F34" s="27">
        <v>5</v>
      </c>
      <c r="G34" s="56">
        <f t="shared" si="0"/>
        <v>5</v>
      </c>
      <c r="H34" s="65"/>
      <c r="I34" s="125"/>
      <c r="J34" s="113"/>
      <c r="K34" s="138"/>
      <c r="L34" s="138"/>
      <c r="M34" s="138"/>
    </row>
    <row r="35" spans="2:13" ht="14.4" thickBot="1">
      <c r="B35" s="181"/>
      <c r="C35" s="54" t="s">
        <v>56</v>
      </c>
      <c r="D35" s="184"/>
      <c r="E35" s="46">
        <v>1</v>
      </c>
      <c r="F35" s="41">
        <v>7</v>
      </c>
      <c r="G35" s="56">
        <f t="shared" si="0"/>
        <v>7</v>
      </c>
      <c r="H35" s="66"/>
      <c r="I35" s="63"/>
      <c r="J35" s="63"/>
    </row>
    <row r="36" spans="2:13" ht="28.2" thickBot="1">
      <c r="B36" s="121">
        <v>20</v>
      </c>
      <c r="C36" s="26" t="s">
        <v>82</v>
      </c>
      <c r="D36" s="44" t="s">
        <v>36</v>
      </c>
      <c r="E36" s="44">
        <v>1</v>
      </c>
      <c r="F36" s="27">
        <v>10</v>
      </c>
      <c r="G36" s="57">
        <f t="shared" si="0"/>
        <v>10</v>
      </c>
      <c r="H36" s="64"/>
      <c r="I36" s="125"/>
      <c r="J36" s="125"/>
    </row>
    <row r="37" spans="2:13" ht="42" thickBot="1">
      <c r="B37" s="120">
        <v>21</v>
      </c>
      <c r="C37" s="55" t="s">
        <v>62</v>
      </c>
      <c r="D37" s="42" t="s">
        <v>38</v>
      </c>
      <c r="E37" s="42">
        <v>20</v>
      </c>
      <c r="F37" s="42">
        <v>2</v>
      </c>
      <c r="G37" s="59">
        <v>40</v>
      </c>
      <c r="H37" s="67"/>
      <c r="I37" s="67"/>
      <c r="J37" s="67"/>
    </row>
    <row r="38" spans="2:13" ht="55.8" thickBot="1">
      <c r="B38" s="29">
        <v>22</v>
      </c>
      <c r="C38" s="55" t="s">
        <v>63</v>
      </c>
      <c r="D38" s="42" t="s">
        <v>32</v>
      </c>
      <c r="E38" s="42">
        <v>1</v>
      </c>
      <c r="F38" s="42">
        <v>1</v>
      </c>
      <c r="G38" s="57">
        <f t="shared" si="0"/>
        <v>1</v>
      </c>
      <c r="H38" s="63"/>
      <c r="I38" s="63"/>
      <c r="J38" s="67"/>
    </row>
    <row r="39" spans="2:13" ht="93.75" customHeight="1" thickBot="1">
      <c r="B39" s="15">
        <v>23</v>
      </c>
      <c r="C39" s="51" t="s">
        <v>64</v>
      </c>
      <c r="D39" s="43" t="s">
        <v>35</v>
      </c>
      <c r="E39" s="43">
        <v>1</v>
      </c>
      <c r="F39" s="43">
        <v>48</v>
      </c>
      <c r="G39" s="59">
        <f t="shared" si="0"/>
        <v>48</v>
      </c>
      <c r="H39" s="68"/>
      <c r="I39" s="68"/>
      <c r="J39" s="69"/>
    </row>
    <row r="40" spans="2:13" ht="46.5" customHeight="1" thickBot="1">
      <c r="B40" s="121">
        <v>24</v>
      </c>
      <c r="C40" s="26" t="s">
        <v>57</v>
      </c>
      <c r="D40" s="27" t="s">
        <v>36</v>
      </c>
      <c r="E40" s="27">
        <v>1</v>
      </c>
      <c r="F40" s="27">
        <v>12</v>
      </c>
      <c r="G40" s="84">
        <f t="shared" si="0"/>
        <v>12</v>
      </c>
      <c r="H40" s="68"/>
      <c r="I40" s="68"/>
      <c r="J40" s="68"/>
    </row>
    <row r="41" spans="2:13" ht="31.5" customHeight="1" thickBot="1">
      <c r="B41" s="25">
        <v>25</v>
      </c>
      <c r="C41" s="52" t="s">
        <v>44</v>
      </c>
      <c r="D41" s="41" t="s">
        <v>36</v>
      </c>
      <c r="E41" s="41">
        <v>1</v>
      </c>
      <c r="F41" s="41">
        <v>1</v>
      </c>
      <c r="G41" s="85">
        <f t="shared" si="0"/>
        <v>1</v>
      </c>
      <c r="H41" s="64"/>
      <c r="I41" s="64"/>
      <c r="J41" s="68"/>
    </row>
    <row r="42" spans="2:13" s="23" customFormat="1" ht="35.25" hidden="1" customHeight="1" thickBot="1">
      <c r="B42" s="194"/>
      <c r="C42" s="195"/>
      <c r="D42" s="195"/>
      <c r="E42" s="195"/>
      <c r="F42" s="195"/>
      <c r="G42" s="195"/>
      <c r="H42" s="195"/>
      <c r="I42" s="196"/>
      <c r="J42" s="22"/>
    </row>
    <row r="43" spans="2:13">
      <c r="M43" s="129"/>
    </row>
    <row r="44" spans="2:13">
      <c r="M44" s="130"/>
    </row>
    <row r="46" spans="2:13" ht="19.2">
      <c r="J46" s="24"/>
    </row>
  </sheetData>
  <mergeCells count="20">
    <mergeCell ref="B42:I42"/>
    <mergeCell ref="I11:I14"/>
    <mergeCell ref="J11:J14"/>
    <mergeCell ref="B17:B20"/>
    <mergeCell ref="D17:D20"/>
    <mergeCell ref="B11:B15"/>
    <mergeCell ref="D11:D14"/>
    <mergeCell ref="E11:E14"/>
    <mergeCell ref="F11:F14"/>
    <mergeCell ref="B32:B35"/>
    <mergeCell ref="D32:D35"/>
    <mergeCell ref="E17:G17"/>
    <mergeCell ref="G11:G14"/>
    <mergeCell ref="H11:H14"/>
    <mergeCell ref="C1:G1"/>
    <mergeCell ref="H1:J1"/>
    <mergeCell ref="B8:B10"/>
    <mergeCell ref="C8:C10"/>
    <mergeCell ref="E8:E10"/>
    <mergeCell ref="J8:J10"/>
  </mergeCells>
  <pageMargins left="0.51181102362204722" right="0.51181102362204722" top="0.51181102362204722" bottom="0.51181102362204722" header="0.31496062992125984" footer="0.31496062992125984"/>
  <pageSetup paperSize="9" scale="44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załącznik opz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ODPADY</dc:creator>
  <cp:lastModifiedBy>UM Bobolice</cp:lastModifiedBy>
  <cp:lastPrinted>2024-11-19T11:23:10Z</cp:lastPrinted>
  <dcterms:created xsi:type="dcterms:W3CDTF">2021-10-14T11:29:02Z</dcterms:created>
  <dcterms:modified xsi:type="dcterms:W3CDTF">2024-12-10T09:27:10Z</dcterms:modified>
</cp:coreProperties>
</file>