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Ania\Desktop\Ania\19_SNOWIDZA\5) KI, KO, PR\"/>
    </mc:Choice>
  </mc:AlternateContent>
  <xr:revisionPtr revIDLastSave="0" documentId="13_ncr:1_{48729AA7-D699-4872-BDD4-2DAED366CC7D}" xr6:coauthVersionLast="47" xr6:coauthVersionMax="47" xr10:uidLastSave="{00000000-0000-0000-0000-000000000000}"/>
  <bookViews>
    <workbookView xWindow="-120" yWindow="-120" windowWidth="29040" windowHeight="17640" activeTab="3" xr2:uid="{00000000-000D-0000-FFFF-FFFF00000000}"/>
  </bookViews>
  <sheets>
    <sheet name="SUMA" sheetId="4" r:id="rId1"/>
    <sheet name="DR_1" sheetId="5" r:id="rId2"/>
    <sheet name="DR_2" sheetId="2" r:id="rId3"/>
    <sheet name="DR_4" sheetId="3" r:id="rId4"/>
  </sheets>
  <definedNames>
    <definedName name="_xlnm.Print_Area" localSheetId="2">DR_2!$A$1:$E$71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3" l="1"/>
  <c r="E18" i="3" l="1"/>
  <c r="E27" i="5"/>
  <c r="E28" i="5" s="1"/>
  <c r="E29" i="5"/>
  <c r="E14" i="5"/>
  <c r="E24" i="5"/>
  <c r="E17" i="2"/>
  <c r="E23" i="2"/>
  <c r="E17" i="5"/>
  <c r="E26" i="2"/>
  <c r="E27" i="2" s="1"/>
  <c r="E46" i="2" l="1"/>
  <c r="E44" i="3"/>
  <c r="E43" i="3" s="1"/>
  <c r="E45" i="3"/>
  <c r="E46" i="3"/>
  <c r="E47" i="3"/>
  <c r="E35" i="3"/>
  <c r="E34" i="3" s="1"/>
  <c r="E50" i="5"/>
  <c r="E49" i="5"/>
  <c r="E47" i="5"/>
  <c r="E40" i="5"/>
  <c r="E38" i="5"/>
  <c r="E32" i="5" s="1"/>
  <c r="E36" i="5"/>
  <c r="E33" i="5"/>
  <c r="E30" i="5"/>
  <c r="E26" i="5"/>
  <c r="E23" i="5"/>
  <c r="E16" i="5"/>
  <c r="E13" i="5"/>
  <c r="E11" i="5"/>
  <c r="E8" i="5"/>
  <c r="E37" i="5" l="1"/>
  <c r="E46" i="5"/>
  <c r="E44" i="5"/>
  <c r="E42" i="5"/>
  <c r="E34" i="5"/>
  <c r="E35" i="5"/>
  <c r="E43" i="5"/>
  <c r="E45" i="5"/>
  <c r="E40" i="3" l="1"/>
  <c r="E26" i="3"/>
  <c r="E17" i="3"/>
  <c r="E14" i="3"/>
  <c r="E59" i="2"/>
  <c r="E60" i="2"/>
  <c r="E8" i="2"/>
  <c r="E37" i="2"/>
  <c r="E25" i="2"/>
  <c r="E22" i="2"/>
  <c r="E16" i="2"/>
  <c r="E43" i="2"/>
  <c r="E60" i="3"/>
  <c r="E59" i="3" s="1"/>
  <c r="E47" i="2"/>
  <c r="E48" i="2"/>
  <c r="E49" i="2"/>
  <c r="E50" i="2"/>
  <c r="E41" i="2"/>
  <c r="E40" i="2"/>
  <c r="E33" i="2" l="1"/>
  <c r="E34" i="2"/>
  <c r="E54" i="3"/>
  <c r="E53" i="3"/>
  <c r="E57" i="2"/>
  <c r="E56" i="2"/>
  <c r="E8" i="3"/>
  <c r="E31" i="2" l="1"/>
  <c r="E15" i="3"/>
  <c r="E14" i="2"/>
  <c r="E13" i="2"/>
  <c r="E28" i="3"/>
  <c r="E24" i="3"/>
  <c r="E63" i="2"/>
  <c r="E32" i="3" l="1"/>
  <c r="E33" i="3"/>
  <c r="E36" i="3"/>
  <c r="E37" i="3"/>
  <c r="E32" i="2"/>
  <c r="E36" i="2"/>
  <c r="E35" i="2"/>
  <c r="A1" i="4" l="1"/>
</calcChain>
</file>

<file path=xl/sharedStrings.xml><?xml version="1.0" encoding="utf-8"?>
<sst xmlns="http://schemas.openxmlformats.org/spreadsheetml/2006/main" count="635" uniqueCount="213">
  <si>
    <t>Lp.</t>
  </si>
  <si>
    <t>Podstawa</t>
  </si>
  <si>
    <t>Opis</t>
  </si>
  <si>
    <t>Jedn.obm.</t>
  </si>
  <si>
    <t>Ilość</t>
  </si>
  <si>
    <t>ROBOTY PRZYGOTOWAWCZE</t>
  </si>
  <si>
    <t>km</t>
  </si>
  <si>
    <t>m2</t>
  </si>
  <si>
    <t>ODWODNIENIE</t>
  </si>
  <si>
    <t>m</t>
  </si>
  <si>
    <t>m3</t>
  </si>
  <si>
    <t>szt.</t>
  </si>
  <si>
    <t>POBOCZA</t>
  </si>
  <si>
    <t>ZJAZDY</t>
  </si>
  <si>
    <t>ROBOTY WYKOŃCZENIOWE</t>
  </si>
  <si>
    <t>OZNAKOWANIE PIONOWE</t>
  </si>
  <si>
    <t>Roboty pomiarowe przy liniowych robotach
ziemnych trasa drogi w terenie równinnym</t>
  </si>
  <si>
    <t>ROBOTY ROZBIÓRKOWE</t>
  </si>
  <si>
    <t>Zakup i montaż przepustu z tworzywa PEHD DN 400 i sztywności obwodowej minimum SN 8 (8 kPa), rura dwuścienna karbowana</t>
  </si>
  <si>
    <t>Zakup i montaż prefabrykowanych, żelbetowych, skośnych ścianek czołowych przepustów DN 400</t>
  </si>
  <si>
    <t>Zasypywanie przestrzeni za ścianami budowli sztucznych w nasypach drogowych, z zagęszczeniem do Is=0,98 ubijakami mechanicznymi, kategoria gruntu I-III - kruszywo naturalne</t>
  </si>
  <si>
    <t>KONSTRUKCJA NAWIERZCHNI JEZDNI</t>
  </si>
  <si>
    <t>ROBOTY ZIEMNE</t>
  </si>
  <si>
    <t>kpl</t>
  </si>
  <si>
    <t>D-01.01.01A</t>
  </si>
  <si>
    <t>D-01.02.01</t>
  </si>
  <si>
    <t>Wykonanie oznakowania pionowego stałej organizacji ruchu</t>
  </si>
  <si>
    <t>D-06.01.01</t>
  </si>
  <si>
    <t>D-07.02.01A</t>
  </si>
  <si>
    <t>D-04.04.02B</t>
  </si>
  <si>
    <t>D-03.01.03A</t>
  </si>
  <si>
    <t>D-04.01.01</t>
  </si>
  <si>
    <t>D-05.03.05b</t>
  </si>
  <si>
    <t>D-04.03.01a</t>
  </si>
  <si>
    <t>D-05.03.05a</t>
  </si>
  <si>
    <t xml:space="preserve">Zakup i montaż przepustów stalowych łukowo-kołowych pod jezdnią </t>
  </si>
  <si>
    <t>D-04.02.02</t>
  </si>
  <si>
    <t>D-06.03.01a</t>
  </si>
  <si>
    <t>D-06.03.01b</t>
  </si>
  <si>
    <t>D-02.01.01</t>
  </si>
  <si>
    <t>D-01.02.02a</t>
  </si>
  <si>
    <t>Wykonanie wykopów mechanicznie w gruntach kat.I-VI z transportem urobku</t>
  </si>
  <si>
    <t>D-02.03.01</t>
  </si>
  <si>
    <t>WYKONANIE ZBIORNIKÓW ODSĄCZAJĄCO-ODPAROWUJĄCYCH</t>
  </si>
  <si>
    <t>Umocnienie skarp zbiornika płytami ażurowymi typu meba, grubość 10 cm</t>
  </si>
  <si>
    <t>Ułożenie geowłókniny filtrującej</t>
  </si>
  <si>
    <t>Ułożenie pali drewnianych  ∅ 15 cm
w rozstawie 40 cm, zagłębienie w gruncie 1 m</t>
  </si>
  <si>
    <t>Usunięcie krzewów</t>
  </si>
  <si>
    <t>Karczowanie drzew o średnicy 16-35 cm</t>
  </si>
  <si>
    <t>Karczowanie drzew o średnicy 36-45 cm</t>
  </si>
  <si>
    <r>
      <t xml:space="preserve">Ogrodzenie z siatki stalowej ocynkowanej, na słupkach </t>
    </r>
    <r>
      <rPr>
        <sz val="7.5"/>
        <rFont val="Aptos Narrow"/>
        <family val="2"/>
      </rPr>
      <t>Ф</t>
    </r>
    <r>
      <rPr>
        <sz val="7.5"/>
        <rFont val="Arial"/>
        <family val="2"/>
        <charset val="238"/>
      </rPr>
      <t>50 co 250-300cm, wysokość ogrodzenia 180 cm</t>
    </r>
  </si>
  <si>
    <t>D-03.01.03a</t>
  </si>
  <si>
    <t>NASADZENIA</t>
  </si>
  <si>
    <t>D-09.01.01a</t>
  </si>
  <si>
    <t>Karczowanie drzew o średnicy 46-55 cm</t>
  </si>
  <si>
    <t>Usunięcie warstwy ziemi urodzajnej (humusu), grubość 30 cm</t>
  </si>
  <si>
    <r>
      <t xml:space="preserve">Ogrodzenie z siatki stalowej ocynkowanej, na słupkach </t>
    </r>
    <r>
      <rPr>
        <sz val="7.5"/>
        <rFont val="Aptos Narrow"/>
        <family val="2"/>
      </rPr>
      <t>Ф</t>
    </r>
    <r>
      <rPr>
        <sz val="7.5"/>
        <rFont val="Arial"/>
        <family val="2"/>
        <charset val="238"/>
      </rPr>
      <t xml:space="preserve">50 co 250-300cm, wysokość ogrodzenia 180 cm wraz z bramą </t>
    </r>
  </si>
  <si>
    <t>Warstwa ścieralna z mieszanki AC 11 S 50/70 KR 1-2 wg WT-2:2014, grubość warstwy po zagęszczeniu 4 cm</t>
  </si>
  <si>
    <t>Umocnienie rowów brukiem kamiennym na podsypce cementowej, spoiny wypełnione zaprawą cementową</t>
  </si>
  <si>
    <t>Humusowanie wraz z obsianiem trawą z wykorzystaniem materiału pozyskanego 10cm</t>
  </si>
  <si>
    <t>5.1</t>
  </si>
  <si>
    <t>1.1</t>
  </si>
  <si>
    <t>1.2</t>
  </si>
  <si>
    <t>2.1</t>
  </si>
  <si>
    <t>2.2</t>
  </si>
  <si>
    <t>3.1</t>
  </si>
  <si>
    <t>3.2</t>
  </si>
  <si>
    <t>4.1</t>
  </si>
  <si>
    <t>4.2</t>
  </si>
  <si>
    <t>4.3</t>
  </si>
  <si>
    <t>4.4</t>
  </si>
  <si>
    <t>4.5</t>
  </si>
  <si>
    <t>4.6</t>
  </si>
  <si>
    <t>4.7</t>
  </si>
  <si>
    <t>5.2</t>
  </si>
  <si>
    <t>5.3</t>
  </si>
  <si>
    <t>5.4</t>
  </si>
  <si>
    <t>5.5</t>
  </si>
  <si>
    <t>7.1</t>
  </si>
  <si>
    <t>7.3</t>
  </si>
  <si>
    <t>8.1</t>
  </si>
  <si>
    <t>8.2</t>
  </si>
  <si>
    <t>8.3</t>
  </si>
  <si>
    <t>8.4</t>
  </si>
  <si>
    <t>8.5</t>
  </si>
  <si>
    <t>8.6</t>
  </si>
  <si>
    <t>9.1</t>
  </si>
  <si>
    <t>10.1</t>
  </si>
  <si>
    <t>11</t>
  </si>
  <si>
    <t>11.1</t>
  </si>
  <si>
    <t>4.8</t>
  </si>
  <si>
    <t>6.1</t>
  </si>
  <si>
    <t>6.2</t>
  </si>
  <si>
    <t>6.3</t>
  </si>
  <si>
    <t>6.4</t>
  </si>
  <si>
    <t>6.5</t>
  </si>
  <si>
    <t>6.6</t>
  </si>
  <si>
    <t>6.7</t>
  </si>
  <si>
    <t>9.2</t>
  </si>
  <si>
    <t>9.3</t>
  </si>
  <si>
    <t>10</t>
  </si>
  <si>
    <t>ZABEZPIECZENIE SIECI</t>
  </si>
  <si>
    <t>Zabezpieczenie sieci wodociągowej rurą osłonową</t>
  </si>
  <si>
    <t>6</t>
  </si>
  <si>
    <t>7</t>
  </si>
  <si>
    <t>8</t>
  </si>
  <si>
    <t>9</t>
  </si>
  <si>
    <t>10.2</t>
  </si>
  <si>
    <t>Zabezpieczenie sieci wodociągowej</t>
  </si>
  <si>
    <t xml:space="preserve">Plantowanie (obrobienie na czysto) skarp, kategoria gruntu IV </t>
  </si>
  <si>
    <t xml:space="preserve">Wykopy liniowe wykonane koparkami w
gr. III kat. z wywozem poza obręb robót  </t>
  </si>
  <si>
    <t>BADANIA ARCHEOLOGICZNE</t>
  </si>
  <si>
    <t>Przeprowadzenie badań archeologicznych</t>
  </si>
  <si>
    <t>Wykonanie nasypów mechanicznie z gruntów kat. I-VI z pozyskaniem z ukopu lub/i dokopu i transportem gruntu na odległość do 1 km</t>
  </si>
  <si>
    <t xml:space="preserve"> I CZĘŚĆ DROGOWA</t>
  </si>
  <si>
    <t>Profilowanie i zagęszczanie podłoża pod warstwy konstrukcyjne nawierzchni, mechanicznie, grunt kategorii I-IV
 poz. 5.7*1,25</t>
  </si>
  <si>
    <t xml:space="preserve">Nawierzchnia z mieszanki kruszywa niezwiązanego 0/31,5 KR 1-2 wg WT-4:2010, grubość warstwy po uwałowaniu 16 cm </t>
  </si>
  <si>
    <t xml:space="preserve">Pobocza gruntowe, grubość po zagęszczeniu 16 cm </t>
  </si>
  <si>
    <t>12</t>
  </si>
  <si>
    <t>12.1</t>
  </si>
  <si>
    <r>
      <rPr>
        <sz val="11"/>
        <rFont val="Calibri"/>
        <family val="2"/>
        <charset val="238"/>
        <scheme val="minor"/>
      </rPr>
      <t xml:space="preserve"> dla zadania: 
</t>
    </r>
    <r>
      <rPr>
        <b/>
        <sz val="11"/>
        <rFont val="Calibri"/>
        <family val="2"/>
        <charset val="238"/>
        <scheme val="minor"/>
      </rPr>
      <t>Przebudowa dróg w ramach zadania „Scalenie gruntów wsi Snowidza, gmina Mściwojów, powiat Jaworski” – w zakresie drogi nr 1</t>
    </r>
  </si>
  <si>
    <r>
      <rPr>
        <sz val="11"/>
        <rFont val="Calibri"/>
        <family val="2"/>
        <charset val="238"/>
        <scheme val="minor"/>
      </rPr>
      <t xml:space="preserve"> dla zadania: 
</t>
    </r>
    <r>
      <rPr>
        <b/>
        <sz val="11"/>
        <rFont val="Calibri"/>
        <family val="2"/>
        <charset val="238"/>
        <scheme val="minor"/>
      </rPr>
      <t>Przebudowa dróg w ramach zadania „Scalenie gruntów wsi Snowidza, gmina Mściwojów, powiat Jaworski” – w zakresie drogi nr 2</t>
    </r>
  </si>
  <si>
    <r>
      <rPr>
        <sz val="11"/>
        <rFont val="Calibri"/>
        <family val="2"/>
        <charset val="238"/>
        <scheme val="minor"/>
      </rPr>
      <t xml:space="preserve"> dla zadania: 
</t>
    </r>
    <r>
      <rPr>
        <b/>
        <sz val="11"/>
        <rFont val="Calibri"/>
        <family val="2"/>
        <charset val="238"/>
        <scheme val="minor"/>
      </rPr>
      <t>Budowa i przebudowa dróg w ramach zadania „Scalenie gruntów wsi Snowidza, gmina Mściwojów , powiat Jaworski” – w zakresie drogi nr 4</t>
    </r>
  </si>
  <si>
    <t>Zamontowanie balustrady U-11a</t>
  </si>
  <si>
    <t>Załadunek ładowarką kołową 1,25 m3, wyładunek przez przechylenie skrzyni materiałów budowlanych sypkich - samochody lub przyczepy samowyładowcze (zebranie materiału z korytowania, wykonanie koryta poniżej poziomu rozebranej konstrukcji istniejącej nawierzchni zjazdów)</t>
  </si>
  <si>
    <t>Przewóz materiałów budowlanych na odległość do 15 km po drodze o nawierzchni kl. I</t>
  </si>
  <si>
    <t>D-01.02.04</t>
  </si>
  <si>
    <t>D-04.04.02b</t>
  </si>
  <si>
    <t>D-05.03.23a</t>
  </si>
  <si>
    <t>t</t>
  </si>
  <si>
    <t>kurs</t>
  </si>
  <si>
    <t>Podbudowa z mieszanki kruszywa niezwiązanego 0/31,5, C50/50 - warstwa górna o grubości po zagęszczeniu 20 cm</t>
  </si>
  <si>
    <t>Nawierzchnia chodnika z szarej kostki brukowej betonowej z fazą o grubości 8 cm, na podsypce cementowo-piaskowej gr. 5 cm</t>
  </si>
  <si>
    <t>KONSTRUKCJA NAWIERZCHNI CHODNIKA</t>
  </si>
  <si>
    <t>9.4</t>
  </si>
  <si>
    <t>9.5</t>
  </si>
  <si>
    <t>10.3</t>
  </si>
  <si>
    <t>Profilowanie i zagęszczanie podłoża pod warstwy konstrukcyjne nawierzchni, mechanicznie, grunt kategorii I-IV
 poz. 6.7*1,25</t>
  </si>
  <si>
    <t>Skropienie emulsją asfaltową szybkorozpadową C 60 B 3 ZM wg PN-EN 13808:2010 - dozowanie emulsji 0,4 kg/m2, asfalt pozostały 0,24 kg/m2
 poz. 6.7*1,2</t>
  </si>
  <si>
    <t>Warstwa wiążąca z mieszanki AC 16 W 50/70 KR 1-2 wg WT-2:2014, grubość warstwy po zagęszczeniu 5 cm  poz. 6.7*1,05</t>
  </si>
  <si>
    <t>Skropienie emulsją asfaltową szybkorozpadową C 60 B 3 ZM wg PN-EN 13808:2010 - dozowanie emulsji 0,4 kg/m2, asfalt pozostały 0,24 kg/m2
 poz. 6.7*1,05</t>
  </si>
  <si>
    <t>11.2</t>
  </si>
  <si>
    <t>13</t>
  </si>
  <si>
    <t>13.1</t>
  </si>
  <si>
    <t>Profilowanie i zagęszczanie podłoża pod warstwy konstrukcyjne nawierzchni, mechanicznie, grunt kategorii I-IV
poz. 6.7*1,25</t>
  </si>
  <si>
    <t>Skropienie emulsją asfaltową szybkorozpadową C 60 B 3 ZM wg PN-EN 13808:2014 - dozowanie emulsji 0,4 kg/m2, asfalt pozostały 0,24 kg/m2
poz. 6.7*1,2</t>
  </si>
  <si>
    <t>Warstwa wiążąca z mieszanki AC 16 W 50/70 KR 1-2 wg WT-2:2014, grubość warstwy po zagęszczeniu 5 cm 
poz. 6.7*1,05</t>
  </si>
  <si>
    <t>Skropienie emulsją asfaltową szybkorozpadową C 60 B 3 ZM wg PN-EN 13808:2014 - dozowanie emulsji 0,4 kg/m2, asfalt pozostały 0,24 kg/m2
poz. 6.7*1,05</t>
  </si>
  <si>
    <t xml:space="preserve">Warstwa ścieralna z mieszanki AC 11 S 50/70 KR 1-2 wg WT-2:2014, grubość warstwy po zagęszczeniu 4 cm
</t>
  </si>
  <si>
    <t>Skropienie emulsją asfaltową szybkorozpadową C 60 B 3 ZM wg PN-EN 13808:2014 - dozowanie emulsji 0,4 kg/m2, asfalt pozostały 0,24 kg/m2
 poz. 6.7*1,2</t>
  </si>
  <si>
    <t>Warstwa wiążąca z mieszanki AC 16 W 50/70 KR 1-2 wg WT-2:2014, grubość warstwy po zagęszczeniu 5 cm 
 poz. 6.7*1,05</t>
  </si>
  <si>
    <t>Skropienie emulsją asfaltową szybkorozpadową C 60 B 3 ZM wg PN-EN 13808:2014 - dozowanie emulsji 0,4 kg/m2, asfalt pozostały 0,24 kg/m2
 poz. 6.7*1,05</t>
  </si>
  <si>
    <t>Zakup i montaż prefabrykowanych, żelbetowych, skośnych ścianek czołowych przepustów DN 400
17 szt.* 2</t>
  </si>
  <si>
    <t>Zakup i montaż przepustu z tworzywa PEHD DN 400 i sztywności obwodowej minimum SN 8 (8 kPa), rura dwuścienna karbowana
12m * 15 + 14m + 15m</t>
  </si>
  <si>
    <t>Wylot kolektora według KPED 02.16</t>
  </si>
  <si>
    <t>Skropienie emulsją asfaltową szybkorozpadową C 60 B 3 ZM wg PN-EN 13808:2014 - dozowanie emulsji 0,4 kg/m2, asfalt pozostały 0,24 kg/m2  poz. 8.6*1,05</t>
  </si>
  <si>
    <t>Warstwa wiążąca z mieszanki AC 16 W 50/70, grubość warstwy po zagęszczeniu 5 cm poz. 8.6*1,05</t>
  </si>
  <si>
    <t>Skropienie emulsją asfaltową szybkorozpadową C 60 B 3 ZM wg PN-EN 13808:2014 - dozowanie emulsji 0,4 kg/m2, asfalt pozostały 0,24 kg/m2  poz. 8.6*1,2</t>
  </si>
  <si>
    <t>Podbudowa zasadnicza z mieszanki niezwiązanej z kruszywem 0/31,5; kruszywo C^90/3, grubość warstwy po zagęszczeniu 20 cm poz. 8.6*1,2</t>
  </si>
  <si>
    <t>Warstwa ścieralna z mieszanki AC 11 S 50/70 KR 1-2 wg WT-2:2010, grubość warstwy po zagęszczeniu 4 cm poz. 1.1*1000*3,5+113,06+106,32+106,25+106,25+106,25+106,27+118,13+106,25+25,52+31,08+34,59</t>
  </si>
  <si>
    <t xml:space="preserve">Warstwa ścieralna z mieszanki AC 11 S 50/70 KR 1-2 wg WT-2:2014, grubość warstwy po zagęszczeniu 4 cm </t>
  </si>
  <si>
    <t>Nawierzchnia z kostki kamiennej nieregularnej 15/17 na podsypce cementowo piaskowej 1:4</t>
  </si>
  <si>
    <r>
      <t>warstwa mrozoochronna - grunt stabilizowany cementem C1,5/2</t>
    </r>
    <r>
      <rPr>
        <sz val="7.5"/>
        <rFont val="Aptos Narrow"/>
        <family val="2"/>
      </rPr>
      <t>≤</t>
    </r>
    <r>
      <rPr>
        <sz val="8"/>
        <rFont val="Arial"/>
        <family val="2"/>
        <charset val="238"/>
      </rPr>
      <t>4MPa</t>
    </r>
    <r>
      <rPr>
        <sz val="7.5"/>
        <rFont val="Arial"/>
        <family val="2"/>
        <charset val="238"/>
      </rPr>
      <t>, grubość warstwy 30 cm 
 poz. 6.7*1,25</t>
    </r>
  </si>
  <si>
    <t>Podbudowa zasadnicza z mieszanki niezwiązanej z kruszywem 0/31,5; kruszywo C^50/30, grubość warstwy po zagęszczeniu 20 cm
 poz. 6.7*1,2</t>
  </si>
  <si>
    <t>Skropienie emulsją asfaltową szybkorozpadową C 60 B 3 ZM wg PN-EN 13808:2014 - dozowanie emulsji 0,4 kg/m2, asfalt pozostały 0,24 kg/m2 poz.8.6*1,05</t>
  </si>
  <si>
    <t>Warstwa wiążąca z mieszanki AC 16 W 50/70, grubość warstwy po zagęszczeniu 5 cm poz.8.6*1,05</t>
  </si>
  <si>
    <t>Skropienie emulsją asfaltową szybkorozpadową C 60 B 3 ZM wg PN-EN 13808:2010 - dozowanie emulsji 0,4 kg/m2, asfalt pozostały 0,24 kg/m2 poz.8.6*1,20</t>
  </si>
  <si>
    <t>Podbudowa zasadnicza z mieszanki niezwiązanej z kruszywem 0/31,5; kruszywo C^90/3, grubość warstwy po zagęszczeniu 20 cm poz.8.6*1,20</t>
  </si>
  <si>
    <t>Zabezpieczenie sieci teletechnicznej rurą ochronną grubościenną</t>
  </si>
  <si>
    <t>Usunięcie warstwy ziemi urodzajnej (humusu), grubość 30 cm poz. 1.1*10*1000+50*15+37*15+0,5*45*21+37*13</t>
  </si>
  <si>
    <t>4.9</t>
  </si>
  <si>
    <t>Zakup i montaż przepustu do zbiornika z tworzywa PEHD DN 600 i sztywności obwodowej minimum SN 8 (8 kPa), rura dwuścienna karbowana
6,7+6,0</t>
  </si>
  <si>
    <t>KONSTRUKCJA NAWIERZCHNI JEZDNI ASFALTOWEJ</t>
  </si>
  <si>
    <t>7.2</t>
  </si>
  <si>
    <t>9.6</t>
  </si>
  <si>
    <t>10.4</t>
  </si>
  <si>
    <t>10.5</t>
  </si>
  <si>
    <t>12.2</t>
  </si>
  <si>
    <t>Podbudowa zasadnicza z mieszanki niezwiązanej z kruszywem 0/31,5; kruszywo C^90/3, grubość warstwy po zagęszczeniu 20 cm poz. 9.6*1,2</t>
  </si>
  <si>
    <t>Skropienie emulsją asfaltową szybkorozpadową C 60 B 3 ZM wg PN-EN 13808:2014 - dozowanie emulsji 0,4 kg/m2, asfalt pozostały 0,24 kg/m2 poz. 9.6*1,2</t>
  </si>
  <si>
    <t>Warstwa wiążąca z mieszanki AC 16 W 50/70 KR 1-2 wg WT-2:2014, grubość warstwy po zagęszczeniu 5 cm poz. 9.6*1,05</t>
  </si>
  <si>
    <t>Skropienie emulsją asfaltową szybkorozpadową C 60 B 3 ZM wg PN-EN 13808:2014 - dozowanie emulsji 0,4 kg/m2, asfalt pozostały 0,24 kg/m2 poz. 9.6*1,05</t>
  </si>
  <si>
    <t>KONSTRUKCJA NAWIERZCHNI JEZDNI ZABRUKOWANEJ</t>
  </si>
  <si>
    <t>Nawierzchnia z mieszanki kruszywa niezwiązanego 0/31,5 KR 1-2 wg WT-4:2010, grubość warstwy po uwałowaniu 16 cm 1231*2*0,75</t>
  </si>
  <si>
    <t>POBOCZA i DOWIĄZANIA DO DRÓG</t>
  </si>
  <si>
    <t>Mechaniczne wykonanie koryta na całej szerokości chodników w gruncie kat. I-IV głębokości 34 cm</t>
  </si>
  <si>
    <t>Mechaniczne wykonanie koryta na całej szerokości  chodników w gruncie kat. I-IV głębokości 34 cm</t>
  </si>
  <si>
    <t>Ustawienie krawężników betonowych o wymiarach 15x30 cm na ławie betonowej z oporem z betonu C12/15</t>
  </si>
  <si>
    <t>Regulacja wysokościowa urządzeń infrastruktury technicznej - studzienki kanalizacyjne</t>
  </si>
  <si>
    <t>Ustawienie obrzeży betonowych o wymiarach 8x30 cm  na łąwie z oporem z betonu C12/15</t>
  </si>
  <si>
    <t>D-03.01.01</t>
  </si>
  <si>
    <t>Umocnienie skarp i dna rowów betonowymi płytami ażurowymi - płytami MEBA 60x40x10cm na podsypce cementowo-piaskowej gr. 5 cm wraz z uzupełnieniem otworów w ww. płytach kruszywem łamanym 0÷31,5mm o
ciągłym uziarnieniu</t>
  </si>
  <si>
    <t>Podbudowa zasadnicza z mieszanki niezwiązanej z kruszywem 0/31,5; kruszywo C50/30, grubość warstwy po zagęszczeniu 20 cm
 poz. 6.7*1,2</t>
  </si>
  <si>
    <t>Śliwa wiśniowa - nasadzenia (sadzonki w pojemnikach C3) wraz z pracami towarzyszącymi</t>
  </si>
  <si>
    <t>Ustawienie obrzeży betonowych o wymiarach 8x30 cm  na ławie z oporem z betonu C12/15</t>
  </si>
  <si>
    <t>13.2</t>
  </si>
  <si>
    <t>14</t>
  </si>
  <si>
    <t>14.1</t>
  </si>
  <si>
    <t>OBRAMOWANIE ELEMENTÓW DROGOWYCH</t>
  </si>
  <si>
    <t>2.3</t>
  </si>
  <si>
    <t xml:space="preserve"> </t>
  </si>
  <si>
    <t>Zakup i montaż przepustu do zbiornika z tworzywa PEHD DN 600 i sztywności obwodowej minimum SN 8 (8 kPa), rura dwuścienna karbowana
10m+7m+6m+6,3m</t>
  </si>
  <si>
    <t>13.3</t>
  </si>
  <si>
    <t>Zaopiniowanie z TAURON Dystrybucja S.A. instrukcji bezpiecznego wykonywania robót w pobliżu czynnych linii elektroenergetycznych</t>
  </si>
  <si>
    <t>15</t>
  </si>
  <si>
    <t>15.1</t>
  </si>
  <si>
    <t>URZĄDZENIA ZABEZPIECZENIA PIESZYCH</t>
  </si>
  <si>
    <t>Profilowanie i zagęszczanie podłoża pod warstwy konstrukcyjne nawierzchni, mechanicznie, grunt kategorii I-IV poz. 8.6*1,2</t>
  </si>
  <si>
    <t>Profilowanie i zagęszczanie podłoża pod warstwy konstrukcyjne nawierzchni, mechanicznie, grunt kategorii I-IV poz. 9.6*1,2</t>
  </si>
  <si>
    <t>Profilowanie i zagęszczanie podłoża pod warstwy konstrukcyjne nawierzchni, mechanicznie, grunt kategorii I-IV poz.8.6*1,2</t>
  </si>
  <si>
    <t xml:space="preserve">Podbudowa zasadnicza z mieszanki niezwiązanej z kruszywem 0/31,5; kruszywo C^50/30, grubość warstwy po zagęszczeniu 20 cm
</t>
  </si>
  <si>
    <r>
      <t>warstwa mrozoochronna - grunt stabilizowany cementem C1,5/2</t>
    </r>
    <r>
      <rPr>
        <sz val="7.5"/>
        <rFont val="Aptos Narrow"/>
        <family val="2"/>
      </rPr>
      <t>≤</t>
    </r>
    <r>
      <rPr>
        <sz val="8"/>
        <rFont val="Arial"/>
        <family val="2"/>
        <charset val="238"/>
      </rPr>
      <t>4MPa</t>
    </r>
    <r>
      <rPr>
        <sz val="7.5"/>
        <rFont val="Arial"/>
        <family val="2"/>
        <charset val="238"/>
      </rPr>
      <t xml:space="preserve">, grubość warstwy 30 cm 
</t>
    </r>
  </si>
  <si>
    <t>PRZEDMIAR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</si>
</sst>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7.5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.5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sz val="7.5"/>
      <color theme="1"/>
      <name val="Arial"/>
      <family val="2"/>
      <charset val="238"/>
    </font>
    <font>
      <sz val="7.5"/>
      <name val="Aptos Narrow"/>
      <family val="2"/>
    </font>
    <font>
      <sz val="7.5"/>
      <color rgb="FFFF0000"/>
      <name val="Arial"/>
      <family val="2"/>
      <charset val="238"/>
    </font>
    <font>
      <sz val="11"/>
      <color theme="0" tint="-0.249977111117893"/>
      <name val="Calibri"/>
      <family val="2"/>
      <charset val="238"/>
      <scheme val="minor"/>
    </font>
    <font>
      <sz val="8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14" fillId="0" borderId="0" xfId="0" applyFont="1"/>
    <xf numFmtId="0" fontId="20" fillId="0" borderId="0" xfId="0" applyFont="1" applyAlignment="1">
      <alignment vertical="center" wrapText="1"/>
    </xf>
    <xf numFmtId="0" fontId="23" fillId="0" borderId="10" xfId="0" applyFont="1" applyBorder="1" applyAlignment="1">
      <alignment horizontal="left" vertical="top" wrapText="1"/>
    </xf>
    <xf numFmtId="0" fontId="0" fillId="0" borderId="10" xfId="0" applyBorder="1"/>
    <xf numFmtId="0" fontId="23" fillId="33" borderId="10" xfId="0" applyFont="1" applyFill="1" applyBorder="1" applyAlignment="1">
      <alignment horizontal="left" vertical="top" wrapText="1"/>
    </xf>
    <xf numFmtId="0" fontId="23" fillId="33" borderId="10" xfId="0" applyFont="1" applyFill="1" applyBorder="1" applyAlignment="1">
      <alignment horizontal="right" vertical="top" wrapText="1"/>
    </xf>
    <xf numFmtId="0" fontId="23" fillId="0" borderId="10" xfId="0" applyFont="1" applyBorder="1" applyAlignment="1">
      <alignment horizontal="right" vertical="top" wrapText="1"/>
    </xf>
    <xf numFmtId="1" fontId="23" fillId="0" borderId="10" xfId="0" applyNumberFormat="1" applyFont="1" applyBorder="1" applyAlignment="1">
      <alignment horizontal="right" vertical="top" wrapText="1"/>
    </xf>
    <xf numFmtId="0" fontId="25" fillId="0" borderId="10" xfId="0" applyFont="1" applyBorder="1"/>
    <xf numFmtId="0" fontId="27" fillId="0" borderId="0" xfId="0" applyFont="1"/>
    <xf numFmtId="0" fontId="23" fillId="0" borderId="0" xfId="0" applyFont="1" applyAlignment="1">
      <alignment vertical="center" wrapText="1"/>
    </xf>
    <xf numFmtId="0" fontId="25" fillId="0" borderId="0" xfId="0" applyFont="1"/>
    <xf numFmtId="49" fontId="24" fillId="0" borderId="0" xfId="0" applyNumberFormat="1" applyFont="1"/>
    <xf numFmtId="49" fontId="23" fillId="33" borderId="10" xfId="0" applyNumberFormat="1" applyFont="1" applyFill="1" applyBorder="1" applyAlignment="1">
      <alignment horizontal="right" vertical="top" wrapText="1"/>
    </xf>
    <xf numFmtId="49" fontId="23" fillId="0" borderId="10" xfId="0" applyNumberFormat="1" applyFont="1" applyBorder="1" applyAlignment="1">
      <alignment horizontal="right" vertical="top" wrapText="1"/>
    </xf>
    <xf numFmtId="49" fontId="20" fillId="0" borderId="0" xfId="0" applyNumberFormat="1" applyFont="1" applyAlignment="1">
      <alignment vertical="center" wrapText="1"/>
    </xf>
    <xf numFmtId="49" fontId="18" fillId="0" borderId="0" xfId="0" applyNumberFormat="1" applyFont="1"/>
    <xf numFmtId="49" fontId="19" fillId="0" borderId="10" xfId="0" applyNumberFormat="1" applyFont="1" applyBorder="1" applyAlignment="1">
      <alignment horizontal="right" vertical="top" wrapText="1"/>
    </xf>
    <xf numFmtId="49" fontId="23" fillId="0" borderId="0" xfId="0" applyNumberFormat="1" applyFont="1"/>
    <xf numFmtId="49" fontId="27" fillId="0" borderId="0" xfId="0" applyNumberFormat="1" applyFont="1"/>
    <xf numFmtId="49" fontId="23" fillId="0" borderId="0" xfId="0" applyNumberFormat="1" applyFont="1" applyAlignment="1">
      <alignment vertical="center" wrapText="1"/>
    </xf>
    <xf numFmtId="49" fontId="23" fillId="0" borderId="10" xfId="0" applyNumberFormat="1" applyFont="1" applyBorder="1" applyAlignment="1">
      <alignment horizontal="right"/>
    </xf>
    <xf numFmtId="164" fontId="0" fillId="0" borderId="0" xfId="0" applyNumberFormat="1"/>
    <xf numFmtId="49" fontId="23" fillId="0" borderId="10" xfId="0" applyNumberFormat="1" applyFont="1" applyBorder="1"/>
    <xf numFmtId="0" fontId="28" fillId="0" borderId="0" xfId="0" applyFont="1"/>
    <xf numFmtId="49" fontId="23" fillId="0" borderId="10" xfId="0" applyNumberFormat="1" applyFont="1" applyBorder="1" applyAlignment="1">
      <alignment horizontal="right" vertical="top"/>
    </xf>
    <xf numFmtId="0" fontId="25" fillId="0" borderId="10" xfId="0" applyFont="1" applyBorder="1" applyAlignment="1">
      <alignment vertical="top"/>
    </xf>
    <xf numFmtId="0" fontId="25" fillId="33" borderId="10" xfId="0" applyFont="1" applyFill="1" applyBorder="1"/>
    <xf numFmtId="2" fontId="0" fillId="0" borderId="0" xfId="0" applyNumberFormat="1"/>
    <xf numFmtId="0" fontId="19" fillId="0" borderId="10" xfId="0" applyFont="1" applyBorder="1" applyAlignment="1">
      <alignment horizontal="left" vertical="top" wrapText="1"/>
    </xf>
    <xf numFmtId="2" fontId="23" fillId="0" borderId="10" xfId="0" applyNumberFormat="1" applyFont="1" applyBorder="1" applyAlignment="1">
      <alignment horizontal="right" vertical="top" wrapText="1"/>
    </xf>
    <xf numFmtId="49" fontId="19" fillId="0" borderId="10" xfId="0" applyNumberFormat="1" applyFont="1" applyBorder="1" applyAlignment="1">
      <alignment horizontal="center" vertical="top" wrapText="1"/>
    </xf>
    <xf numFmtId="0" fontId="19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4" fontId="23" fillId="0" borderId="10" xfId="0" applyNumberFormat="1" applyFont="1" applyBorder="1" applyAlignment="1">
      <alignment horizontal="right" vertical="top" wrapText="1"/>
    </xf>
    <xf numFmtId="0" fontId="19" fillId="0" borderId="10" xfId="0" applyFont="1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horizontal="left" vertical="top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1C565-1A05-46A4-8AA2-31275074DB31}">
  <dimension ref="A1"/>
  <sheetViews>
    <sheetView workbookViewId="0">
      <selection activeCell="A2" sqref="A2"/>
    </sheetView>
  </sheetViews>
  <sheetFormatPr defaultRowHeight="15" x14ac:dyDescent="0.25"/>
  <cols>
    <col min="1" max="1" width="29" customWidth="1"/>
  </cols>
  <sheetData>
    <row r="1" spans="1:1" x14ac:dyDescent="0.25">
      <c r="A1" s="23" t="e">
        <f>DR_1!#REF!+DR_4!#REF!+DR_2!#REF!</f>
        <v>#REF!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951CB-3EB1-4DAE-B070-3ED566F038B2}">
  <dimension ref="A1:F67"/>
  <sheetViews>
    <sheetView view="pageBreakPreview" zoomScale="145" zoomScaleNormal="115" zoomScaleSheetLayoutView="145" workbookViewId="0">
      <selection activeCell="F60" sqref="F60"/>
    </sheetView>
  </sheetViews>
  <sheetFormatPr defaultRowHeight="15" x14ac:dyDescent="0.25"/>
  <cols>
    <col min="1" max="1" width="7.42578125" style="17" bestFit="1" customWidth="1"/>
    <col min="2" max="2" width="13.28515625" customWidth="1"/>
    <col min="3" max="3" width="39.28515625" customWidth="1"/>
    <col min="4" max="4" width="8.28515625" customWidth="1"/>
    <col min="5" max="5" width="9.140625" bestFit="1" customWidth="1"/>
    <col min="6" max="6" width="13.7109375" customWidth="1"/>
    <col min="7" max="7" width="18.7109375" customWidth="1"/>
    <col min="8" max="8" width="6" customWidth="1"/>
    <col min="13" max="13" width="12.7109375" customWidth="1"/>
  </cols>
  <sheetData>
    <row r="1" spans="1:6" x14ac:dyDescent="0.25">
      <c r="A1" s="37" t="s">
        <v>212</v>
      </c>
      <c r="B1" s="37"/>
      <c r="C1" s="37"/>
      <c r="D1" s="37"/>
      <c r="E1" s="37"/>
    </row>
    <row r="2" spans="1:6" ht="78.75" customHeight="1" x14ac:dyDescent="0.25">
      <c r="A2" s="38" t="s">
        <v>120</v>
      </c>
      <c r="B2" s="38"/>
      <c r="C2" s="38"/>
      <c r="D2" s="38"/>
      <c r="E2" s="38"/>
    </row>
    <row r="3" spans="1:6" x14ac:dyDescent="0.25">
      <c r="A3" s="13"/>
      <c r="B3" s="1"/>
      <c r="C3" s="1"/>
      <c r="D3" s="1"/>
      <c r="E3" s="1"/>
    </row>
    <row r="4" spans="1:6" x14ac:dyDescent="0.25">
      <c r="A4" s="32" t="s">
        <v>0</v>
      </c>
      <c r="B4" s="33" t="s">
        <v>1</v>
      </c>
      <c r="C4" s="33" t="s">
        <v>2</v>
      </c>
      <c r="D4" s="33" t="s">
        <v>3</v>
      </c>
      <c r="E4" s="33" t="s">
        <v>4</v>
      </c>
    </row>
    <row r="5" spans="1:6" ht="15" customHeight="1" x14ac:dyDescent="0.25">
      <c r="A5" s="39" t="s">
        <v>114</v>
      </c>
      <c r="B5" s="39"/>
      <c r="C5" s="39"/>
      <c r="D5" s="39"/>
      <c r="E5" s="39"/>
    </row>
    <row r="6" spans="1:6" ht="15" customHeight="1" x14ac:dyDescent="0.25">
      <c r="A6" s="18">
        <v>1</v>
      </c>
      <c r="B6" s="36" t="s">
        <v>5</v>
      </c>
      <c r="C6" s="36"/>
      <c r="D6" s="36"/>
      <c r="E6" s="36"/>
    </row>
    <row r="7" spans="1:6" ht="29.25" customHeight="1" x14ac:dyDescent="0.25">
      <c r="A7" s="14" t="s">
        <v>61</v>
      </c>
      <c r="B7" s="5" t="s">
        <v>24</v>
      </c>
      <c r="C7" s="5" t="s">
        <v>16</v>
      </c>
      <c r="D7" s="5" t="s">
        <v>6</v>
      </c>
      <c r="E7" s="6">
        <v>2.7829999999999999</v>
      </c>
    </row>
    <row r="8" spans="1:6" ht="31.5" x14ac:dyDescent="0.25">
      <c r="A8" s="14" t="s">
        <v>62</v>
      </c>
      <c r="B8" s="5" t="s">
        <v>40</v>
      </c>
      <c r="C8" s="5" t="s">
        <v>169</v>
      </c>
      <c r="D8" s="5" t="s">
        <v>7</v>
      </c>
      <c r="E8" s="7">
        <f>E7*10*1000+50*15+37*15+0.5*45*21+37*13</f>
        <v>30088.5</v>
      </c>
      <c r="F8" s="25"/>
    </row>
    <row r="9" spans="1:6" x14ac:dyDescent="0.25">
      <c r="A9" s="18">
        <v>2</v>
      </c>
      <c r="B9" s="36" t="s">
        <v>17</v>
      </c>
      <c r="C9" s="36"/>
      <c r="D9" s="36"/>
      <c r="E9" s="36"/>
    </row>
    <row r="10" spans="1:6" x14ac:dyDescent="0.25">
      <c r="A10" s="14" t="s">
        <v>63</v>
      </c>
      <c r="B10" s="5" t="s">
        <v>25</v>
      </c>
      <c r="C10" s="3" t="s">
        <v>48</v>
      </c>
      <c r="D10" s="5" t="s">
        <v>11</v>
      </c>
      <c r="E10" s="6">
        <v>2</v>
      </c>
    </row>
    <row r="11" spans="1:6" x14ac:dyDescent="0.25">
      <c r="A11" s="14" t="s">
        <v>64</v>
      </c>
      <c r="B11" s="5" t="s">
        <v>25</v>
      </c>
      <c r="C11" s="3" t="s">
        <v>47</v>
      </c>
      <c r="D11" s="5" t="s">
        <v>7</v>
      </c>
      <c r="E11" s="6">
        <f>1105+59+50+236</f>
        <v>1450</v>
      </c>
    </row>
    <row r="12" spans="1:6" ht="10.5" customHeight="1" x14ac:dyDescent="0.25">
      <c r="A12" s="18">
        <v>3</v>
      </c>
      <c r="B12" s="36" t="s">
        <v>22</v>
      </c>
      <c r="C12" s="36"/>
      <c r="D12" s="36"/>
      <c r="E12" s="36"/>
    </row>
    <row r="13" spans="1:6" ht="21" customHeight="1" x14ac:dyDescent="0.25">
      <c r="A13" s="14" t="s">
        <v>65</v>
      </c>
      <c r="B13" s="3" t="s">
        <v>39</v>
      </c>
      <c r="C13" s="3" t="s">
        <v>41</v>
      </c>
      <c r="D13" s="3" t="s">
        <v>10</v>
      </c>
      <c r="E13" s="6">
        <f>E7*1000*1.2</f>
        <v>3339.6</v>
      </c>
    </row>
    <row r="14" spans="1:6" ht="33" customHeight="1" x14ac:dyDescent="0.25">
      <c r="A14" s="14" t="s">
        <v>66</v>
      </c>
      <c r="B14" s="3" t="s">
        <v>42</v>
      </c>
      <c r="C14" s="3" t="s">
        <v>113</v>
      </c>
      <c r="D14" s="3" t="s">
        <v>10</v>
      </c>
      <c r="E14" s="6">
        <f>E7*1000*0.5</f>
        <v>1391.5</v>
      </c>
    </row>
    <row r="15" spans="1:6" ht="12" customHeight="1" x14ac:dyDescent="0.25">
      <c r="A15" s="18">
        <v>4</v>
      </c>
      <c r="B15" s="36" t="s">
        <v>8</v>
      </c>
      <c r="C15" s="36"/>
      <c r="D15" s="36"/>
      <c r="E15" s="36"/>
    </row>
    <row r="16" spans="1:6" ht="39" customHeight="1" x14ac:dyDescent="0.25">
      <c r="A16" s="14" t="s">
        <v>67</v>
      </c>
      <c r="B16" s="3" t="s">
        <v>30</v>
      </c>
      <c r="C16" s="3" t="s">
        <v>110</v>
      </c>
      <c r="D16" s="3" t="s">
        <v>10</v>
      </c>
      <c r="E16" s="7">
        <f>(1612.33+1183+217.89)*((2.5+0.4)*1*0.5)</f>
        <v>4369.1689999999999</v>
      </c>
      <c r="F16" s="25"/>
    </row>
    <row r="17" spans="1:5" ht="39" customHeight="1" x14ac:dyDescent="0.25">
      <c r="A17" s="14" t="s">
        <v>68</v>
      </c>
      <c r="B17" s="3" t="s">
        <v>27</v>
      </c>
      <c r="C17" s="3" t="s">
        <v>58</v>
      </c>
      <c r="D17" s="3" t="s">
        <v>7</v>
      </c>
      <c r="E17" s="7">
        <f>46.5*1.4</f>
        <v>65.099999999999994</v>
      </c>
    </row>
    <row r="18" spans="1:5" ht="42" x14ac:dyDescent="0.25">
      <c r="A18" s="14" t="s">
        <v>69</v>
      </c>
      <c r="B18" s="3" t="s">
        <v>30</v>
      </c>
      <c r="C18" s="3" t="s">
        <v>153</v>
      </c>
      <c r="D18" s="3" t="s">
        <v>9</v>
      </c>
      <c r="E18" s="6">
        <v>209</v>
      </c>
    </row>
    <row r="19" spans="1:5" ht="31.5" x14ac:dyDescent="0.25">
      <c r="A19" s="14" t="s">
        <v>70</v>
      </c>
      <c r="B19" s="3" t="s">
        <v>30</v>
      </c>
      <c r="C19" s="3" t="s">
        <v>152</v>
      </c>
      <c r="D19" s="3" t="s">
        <v>11</v>
      </c>
      <c r="E19" s="6">
        <v>34</v>
      </c>
    </row>
    <row r="20" spans="1:5" ht="21" x14ac:dyDescent="0.25">
      <c r="A20" s="14" t="s">
        <v>71</v>
      </c>
      <c r="B20" s="3" t="s">
        <v>30</v>
      </c>
      <c r="C20" s="3" t="s">
        <v>35</v>
      </c>
      <c r="D20" s="3" t="s">
        <v>9</v>
      </c>
      <c r="E20" s="6">
        <v>28.5</v>
      </c>
    </row>
    <row r="21" spans="1:5" ht="42" x14ac:dyDescent="0.25">
      <c r="A21" s="14" t="s">
        <v>72</v>
      </c>
      <c r="B21" s="3" t="s">
        <v>30</v>
      </c>
      <c r="C21" s="5" t="s">
        <v>201</v>
      </c>
      <c r="D21" s="5" t="s">
        <v>9</v>
      </c>
      <c r="E21" s="6">
        <v>29.3</v>
      </c>
    </row>
    <row r="22" spans="1:5" x14ac:dyDescent="0.25">
      <c r="A22" s="14" t="s">
        <v>73</v>
      </c>
      <c r="B22" s="3" t="s">
        <v>30</v>
      </c>
      <c r="C22" s="5" t="s">
        <v>154</v>
      </c>
      <c r="D22" s="5" t="s">
        <v>11</v>
      </c>
      <c r="E22" s="6">
        <v>5</v>
      </c>
    </row>
    <row r="23" spans="1:5" ht="42" x14ac:dyDescent="0.25">
      <c r="A23" s="14" t="s">
        <v>90</v>
      </c>
      <c r="B23" s="3" t="s">
        <v>30</v>
      </c>
      <c r="C23" s="3" t="s">
        <v>20</v>
      </c>
      <c r="D23" s="3" t="s">
        <v>10</v>
      </c>
      <c r="E23" s="7">
        <f>(E18+E20+E21)*0.5+2</f>
        <v>135.4</v>
      </c>
    </row>
    <row r="24" spans="1:5" ht="63" x14ac:dyDescent="0.25">
      <c r="A24" s="14" t="s">
        <v>170</v>
      </c>
      <c r="B24" s="3" t="s">
        <v>190</v>
      </c>
      <c r="C24" s="3" t="s">
        <v>191</v>
      </c>
      <c r="D24" s="3" t="s">
        <v>7</v>
      </c>
      <c r="E24" s="8">
        <f>777.39*1.4</f>
        <v>1088.346</v>
      </c>
    </row>
    <row r="25" spans="1:5" x14ac:dyDescent="0.25">
      <c r="A25" s="18">
        <v>5</v>
      </c>
      <c r="B25" s="36" t="s">
        <v>43</v>
      </c>
      <c r="C25" s="40"/>
      <c r="D25" s="40"/>
      <c r="E25" s="40"/>
    </row>
    <row r="26" spans="1:5" ht="21" x14ac:dyDescent="0.25">
      <c r="A26" s="14" t="s">
        <v>60</v>
      </c>
      <c r="B26" s="3" t="s">
        <v>51</v>
      </c>
      <c r="C26" s="3" t="s">
        <v>41</v>
      </c>
      <c r="D26" s="3" t="s">
        <v>10</v>
      </c>
      <c r="E26" s="6">
        <f>(50*15+37*15+0.5*45*21+37*13)*2</f>
        <v>4517</v>
      </c>
    </row>
    <row r="27" spans="1:5" ht="21" x14ac:dyDescent="0.25">
      <c r="A27" s="14" t="s">
        <v>74</v>
      </c>
      <c r="B27" s="3" t="s">
        <v>51</v>
      </c>
      <c r="C27" s="3" t="s">
        <v>44</v>
      </c>
      <c r="D27" s="3" t="s">
        <v>7</v>
      </c>
      <c r="E27" s="28">
        <f>1123*1.2</f>
        <v>1347.6</v>
      </c>
    </row>
    <row r="28" spans="1:5" x14ac:dyDescent="0.25">
      <c r="A28" s="14" t="s">
        <v>75</v>
      </c>
      <c r="B28" s="3" t="s">
        <v>51</v>
      </c>
      <c r="C28" s="3" t="s">
        <v>45</v>
      </c>
      <c r="D28" s="3" t="s">
        <v>7</v>
      </c>
      <c r="E28" s="28">
        <f>E27</f>
        <v>1347.6</v>
      </c>
    </row>
    <row r="29" spans="1:5" ht="21" x14ac:dyDescent="0.25">
      <c r="A29" s="14" t="s">
        <v>76</v>
      </c>
      <c r="B29" s="3" t="s">
        <v>51</v>
      </c>
      <c r="C29" s="3" t="s">
        <v>46</v>
      </c>
      <c r="D29" s="3" t="s">
        <v>9</v>
      </c>
      <c r="E29" s="28">
        <f>ROUNDUP((102.72+81.19+71.09+75.64),0)</f>
        <v>331</v>
      </c>
    </row>
    <row r="30" spans="1:5" ht="31.5" x14ac:dyDescent="0.25">
      <c r="A30" s="14" t="s">
        <v>77</v>
      </c>
      <c r="B30" s="3" t="s">
        <v>51</v>
      </c>
      <c r="C30" s="3" t="s">
        <v>56</v>
      </c>
      <c r="D30" s="3" t="s">
        <v>9</v>
      </c>
      <c r="E30" s="28">
        <f>ROUNDUP((143.52+118.79+128.03+113.93),0)</f>
        <v>505</v>
      </c>
    </row>
    <row r="31" spans="1:5" x14ac:dyDescent="0.25">
      <c r="A31" s="18" t="s">
        <v>103</v>
      </c>
      <c r="B31" s="36" t="s">
        <v>21</v>
      </c>
      <c r="C31" s="36"/>
      <c r="D31" s="36"/>
      <c r="E31" s="36"/>
    </row>
    <row r="32" spans="1:5" ht="42" x14ac:dyDescent="0.25">
      <c r="A32" s="15" t="s">
        <v>91</v>
      </c>
      <c r="B32" s="3" t="s">
        <v>31</v>
      </c>
      <c r="C32" s="3" t="s">
        <v>137</v>
      </c>
      <c r="D32" s="3" t="s">
        <v>7</v>
      </c>
      <c r="E32" s="31">
        <f>E38*1.25</f>
        <v>13402.0875</v>
      </c>
    </row>
    <row r="33" spans="1:5" ht="33" customHeight="1" x14ac:dyDescent="0.25">
      <c r="A33" s="15" t="s">
        <v>92</v>
      </c>
      <c r="B33" s="3" t="s">
        <v>36</v>
      </c>
      <c r="C33" s="3" t="s">
        <v>162</v>
      </c>
      <c r="D33" s="3" t="s">
        <v>7</v>
      </c>
      <c r="E33" s="31">
        <f>E38*1.25</f>
        <v>13402.0875</v>
      </c>
    </row>
    <row r="34" spans="1:5" ht="42" x14ac:dyDescent="0.25">
      <c r="A34" s="15" t="s">
        <v>93</v>
      </c>
      <c r="B34" s="3" t="s">
        <v>29</v>
      </c>
      <c r="C34" s="3" t="s">
        <v>163</v>
      </c>
      <c r="D34" s="3" t="s">
        <v>7</v>
      </c>
      <c r="E34" s="31">
        <f>E38*1.2</f>
        <v>12866.003999999999</v>
      </c>
    </row>
    <row r="35" spans="1:5" ht="42" x14ac:dyDescent="0.25">
      <c r="A35" s="15" t="s">
        <v>94</v>
      </c>
      <c r="B35" s="3" t="s">
        <v>33</v>
      </c>
      <c r="C35" s="3" t="s">
        <v>138</v>
      </c>
      <c r="D35" s="3" t="s">
        <v>7</v>
      </c>
      <c r="E35" s="31">
        <f>E38*1.2</f>
        <v>12866.003999999999</v>
      </c>
    </row>
    <row r="36" spans="1:5" ht="32.25" customHeight="1" x14ac:dyDescent="0.25">
      <c r="A36" s="15" t="s">
        <v>95</v>
      </c>
      <c r="B36" s="3" t="s">
        <v>32</v>
      </c>
      <c r="C36" s="3" t="s">
        <v>139</v>
      </c>
      <c r="D36" s="3" t="s">
        <v>7</v>
      </c>
      <c r="E36" s="31">
        <f>E38*1.05</f>
        <v>11257.753500000001</v>
      </c>
    </row>
    <row r="37" spans="1:5" ht="45" customHeight="1" x14ac:dyDescent="0.25">
      <c r="A37" s="15" t="s">
        <v>96</v>
      </c>
      <c r="B37" s="3" t="s">
        <v>33</v>
      </c>
      <c r="C37" s="3" t="s">
        <v>140</v>
      </c>
      <c r="D37" s="3" t="s">
        <v>7</v>
      </c>
      <c r="E37" s="31">
        <f>E38*1.05</f>
        <v>11257.753500000001</v>
      </c>
    </row>
    <row r="38" spans="1:5" ht="44.25" customHeight="1" x14ac:dyDescent="0.25">
      <c r="A38" s="15" t="s">
        <v>97</v>
      </c>
      <c r="B38" s="3" t="s">
        <v>34</v>
      </c>
      <c r="C38" s="3" t="s">
        <v>159</v>
      </c>
      <c r="D38" s="3" t="s">
        <v>7</v>
      </c>
      <c r="E38" s="31">
        <f>10630.47+91.2</f>
        <v>10721.67</v>
      </c>
    </row>
    <row r="39" spans="1:5" ht="12" customHeight="1" x14ac:dyDescent="0.25">
      <c r="A39" s="18" t="s">
        <v>104</v>
      </c>
      <c r="B39" s="36" t="s">
        <v>12</v>
      </c>
      <c r="C39" s="36"/>
      <c r="D39" s="36"/>
      <c r="E39" s="36"/>
    </row>
    <row r="40" spans="1:5" ht="48" customHeight="1" x14ac:dyDescent="0.25">
      <c r="A40" s="15" t="s">
        <v>78</v>
      </c>
      <c r="B40" s="3" t="s">
        <v>37</v>
      </c>
      <c r="C40" s="3" t="s">
        <v>116</v>
      </c>
      <c r="D40" s="3" t="s">
        <v>7</v>
      </c>
      <c r="E40" s="7">
        <f>E7*1000*2*0.75</f>
        <v>4174.5</v>
      </c>
    </row>
    <row r="41" spans="1:5" ht="12" customHeight="1" x14ac:dyDescent="0.25">
      <c r="A41" s="18" t="s">
        <v>105</v>
      </c>
      <c r="B41" s="36" t="s">
        <v>13</v>
      </c>
      <c r="C41" s="36"/>
      <c r="D41" s="36"/>
      <c r="E41" s="36"/>
    </row>
    <row r="42" spans="1:5" ht="31.5" x14ac:dyDescent="0.25">
      <c r="A42" s="15" t="s">
        <v>80</v>
      </c>
      <c r="B42" s="3" t="s">
        <v>31</v>
      </c>
      <c r="C42" s="3" t="s">
        <v>207</v>
      </c>
      <c r="D42" s="3" t="s">
        <v>7</v>
      </c>
      <c r="E42" s="31">
        <f>E47*1.2</f>
        <v>746.62800000000004</v>
      </c>
    </row>
    <row r="43" spans="1:5" ht="31.5" x14ac:dyDescent="0.25">
      <c r="A43" s="15" t="s">
        <v>81</v>
      </c>
      <c r="B43" s="3" t="s">
        <v>29</v>
      </c>
      <c r="C43" s="3" t="s">
        <v>158</v>
      </c>
      <c r="D43" s="3" t="s">
        <v>7</v>
      </c>
      <c r="E43" s="31">
        <f>E47*1.2</f>
        <v>746.62800000000004</v>
      </c>
    </row>
    <row r="44" spans="1:5" ht="31.5" x14ac:dyDescent="0.25">
      <c r="A44" s="15" t="s">
        <v>82</v>
      </c>
      <c r="B44" s="3" t="s">
        <v>33</v>
      </c>
      <c r="C44" s="3" t="s">
        <v>157</v>
      </c>
      <c r="D44" s="3" t="s">
        <v>7</v>
      </c>
      <c r="E44" s="31">
        <f>E47*1.2</f>
        <v>746.62800000000004</v>
      </c>
    </row>
    <row r="45" spans="1:5" ht="21" x14ac:dyDescent="0.25">
      <c r="A45" s="15" t="s">
        <v>83</v>
      </c>
      <c r="B45" s="3" t="s">
        <v>32</v>
      </c>
      <c r="C45" s="3" t="s">
        <v>156</v>
      </c>
      <c r="D45" s="3" t="s">
        <v>7</v>
      </c>
      <c r="E45" s="31">
        <f>E47*1.05</f>
        <v>653.29950000000008</v>
      </c>
    </row>
    <row r="46" spans="1:5" ht="33" customHeight="1" x14ac:dyDescent="0.25">
      <c r="A46" s="15" t="s">
        <v>84</v>
      </c>
      <c r="B46" s="3" t="s">
        <v>33</v>
      </c>
      <c r="C46" s="3" t="s">
        <v>155</v>
      </c>
      <c r="D46" s="3" t="s">
        <v>7</v>
      </c>
      <c r="E46" s="31">
        <f>E47*1.05</f>
        <v>653.29950000000008</v>
      </c>
    </row>
    <row r="47" spans="1:5" ht="30.75" customHeight="1" x14ac:dyDescent="0.25">
      <c r="A47" s="15" t="s">
        <v>85</v>
      </c>
      <c r="B47" s="3" t="s">
        <v>34</v>
      </c>
      <c r="C47" s="3" t="s">
        <v>160</v>
      </c>
      <c r="D47" s="3" t="s">
        <v>7</v>
      </c>
      <c r="E47" s="31">
        <f>23.37+23.39+23.29+23.33+26.38+23.37+20.15+3.76+23.38+23.33+26.34+23.09+23.32+23.34+23.36+23.57+23.5+23.35+30.38+23.37+23.35+4.06+23.65+23.34+20.32+23.37+23.37+23.36</f>
        <v>622.19000000000005</v>
      </c>
    </row>
    <row r="48" spans="1:5" x14ac:dyDescent="0.25">
      <c r="A48" s="18" t="s">
        <v>106</v>
      </c>
      <c r="B48" s="36" t="s">
        <v>14</v>
      </c>
      <c r="C48" s="36"/>
      <c r="D48" s="36"/>
      <c r="E48" s="36"/>
    </row>
    <row r="49" spans="1:5" ht="21" x14ac:dyDescent="0.25">
      <c r="A49" s="15" t="s">
        <v>86</v>
      </c>
      <c r="B49" s="3" t="s">
        <v>27</v>
      </c>
      <c r="C49" s="3" t="s">
        <v>59</v>
      </c>
      <c r="D49" s="3" t="s">
        <v>7</v>
      </c>
      <c r="E49" s="7">
        <f>6315.52+7071-E17</f>
        <v>13321.42</v>
      </c>
    </row>
    <row r="50" spans="1:5" ht="21" x14ac:dyDescent="0.25">
      <c r="A50" s="15" t="s">
        <v>98</v>
      </c>
      <c r="B50" s="3" t="s">
        <v>27</v>
      </c>
      <c r="C50" s="3" t="s">
        <v>109</v>
      </c>
      <c r="D50" s="3" t="s">
        <v>7</v>
      </c>
      <c r="E50" s="6">
        <f>(1612.33+1174.74+217.89)*2.5</f>
        <v>7512.3999999999987</v>
      </c>
    </row>
    <row r="51" spans="1:5" x14ac:dyDescent="0.25">
      <c r="A51" s="18" t="s">
        <v>100</v>
      </c>
      <c r="B51" s="36" t="s">
        <v>15</v>
      </c>
      <c r="C51" s="36"/>
      <c r="D51" s="36"/>
      <c r="E51" s="36"/>
    </row>
    <row r="52" spans="1:5" ht="21" x14ac:dyDescent="0.25">
      <c r="A52" s="15" t="s">
        <v>87</v>
      </c>
      <c r="B52" s="3" t="s">
        <v>28</v>
      </c>
      <c r="C52" s="3" t="s">
        <v>26</v>
      </c>
      <c r="D52" s="3" t="s">
        <v>23</v>
      </c>
      <c r="E52" s="6">
        <v>1</v>
      </c>
    </row>
    <row r="53" spans="1:5" x14ac:dyDescent="0.25">
      <c r="A53" s="18" t="s">
        <v>88</v>
      </c>
      <c r="B53" s="36" t="s">
        <v>111</v>
      </c>
      <c r="C53" s="36"/>
      <c r="D53" s="36"/>
      <c r="E53" s="36"/>
    </row>
    <row r="54" spans="1:5" x14ac:dyDescent="0.25">
      <c r="A54" s="15" t="s">
        <v>89</v>
      </c>
      <c r="B54" s="4"/>
      <c r="C54" s="3" t="s">
        <v>112</v>
      </c>
      <c r="D54" s="3" t="s">
        <v>23</v>
      </c>
      <c r="E54" s="28">
        <v>1</v>
      </c>
    </row>
    <row r="55" spans="1:5" x14ac:dyDescent="0.25">
      <c r="A55" s="16"/>
      <c r="B55" s="2"/>
      <c r="C55" s="2"/>
      <c r="D55" s="2"/>
      <c r="E55" s="2"/>
    </row>
    <row r="56" spans="1:5" x14ac:dyDescent="0.25">
      <c r="A56" s="16"/>
      <c r="B56" s="2"/>
      <c r="C56" s="2"/>
      <c r="D56" s="2"/>
      <c r="E56" s="2"/>
    </row>
    <row r="57" spans="1:5" x14ac:dyDescent="0.25">
      <c r="A57" s="16"/>
      <c r="B57" s="2"/>
      <c r="C57" s="2"/>
      <c r="D57" s="2"/>
      <c r="E57" s="2"/>
    </row>
    <row r="58" spans="1:5" x14ac:dyDescent="0.25">
      <c r="B58" s="1"/>
      <c r="C58" s="1"/>
      <c r="D58" s="1"/>
      <c r="E58" s="1"/>
    </row>
    <row r="59" spans="1:5" x14ac:dyDescent="0.25">
      <c r="B59" s="1"/>
      <c r="C59" s="1"/>
      <c r="D59" s="1"/>
      <c r="E59" s="1"/>
    </row>
    <row r="60" spans="1:5" x14ac:dyDescent="0.25">
      <c r="B60" s="1"/>
      <c r="C60" s="1"/>
      <c r="D60" s="1"/>
      <c r="E60" s="1"/>
    </row>
    <row r="61" spans="1:5" x14ac:dyDescent="0.25">
      <c r="B61" s="1"/>
      <c r="C61" s="1"/>
      <c r="D61" s="1"/>
      <c r="E61" s="1"/>
    </row>
    <row r="62" spans="1:5" x14ac:dyDescent="0.25">
      <c r="B62" s="1"/>
      <c r="C62" s="1"/>
      <c r="D62" s="1"/>
      <c r="E62" s="1"/>
    </row>
    <row r="63" spans="1:5" x14ac:dyDescent="0.25">
      <c r="B63" s="1"/>
      <c r="C63" s="1"/>
      <c r="D63" s="1"/>
      <c r="E63" s="1"/>
    </row>
    <row r="64" spans="1:5" x14ac:dyDescent="0.25">
      <c r="B64" s="1"/>
      <c r="C64" s="1"/>
      <c r="D64" s="1"/>
      <c r="E64" s="1"/>
    </row>
    <row r="65" spans="2:5" x14ac:dyDescent="0.25">
      <c r="B65" s="1"/>
      <c r="C65" s="1"/>
      <c r="D65" s="1"/>
      <c r="E65" s="1"/>
    </row>
    <row r="66" spans="2:5" x14ac:dyDescent="0.25">
      <c r="B66" s="1"/>
      <c r="C66" s="1"/>
      <c r="D66" s="1"/>
      <c r="E66" s="1"/>
    </row>
    <row r="67" spans="2:5" x14ac:dyDescent="0.25">
      <c r="B67" s="1"/>
      <c r="C67" s="1"/>
      <c r="D67" s="1"/>
      <c r="E67" s="1"/>
    </row>
  </sheetData>
  <mergeCells count="14">
    <mergeCell ref="B39:E39"/>
    <mergeCell ref="A1:E1"/>
    <mergeCell ref="A5:E5"/>
    <mergeCell ref="B6:E6"/>
    <mergeCell ref="B9:E9"/>
    <mergeCell ref="B12:E12"/>
    <mergeCell ref="B15:E15"/>
    <mergeCell ref="B25:E25"/>
    <mergeCell ref="B31:E31"/>
    <mergeCell ref="A2:E2"/>
    <mergeCell ref="B41:E41"/>
    <mergeCell ref="B48:E48"/>
    <mergeCell ref="B51:E51"/>
    <mergeCell ref="B53:E53"/>
  </mergeCells>
  <pageMargins left="0.7" right="0.7" top="0.75" bottom="0.75" header="0.3" footer="0.3"/>
  <pageSetup paperSize="9" scale="92" orientation="portrait" r:id="rId1"/>
  <rowBreaks count="2" manualBreakCount="2">
    <brk id="24" max="16383" man="1"/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FDC9A-C1C3-47B4-AE06-B0F24DCF2218}">
  <dimension ref="A1:I84"/>
  <sheetViews>
    <sheetView view="pageBreakPreview" topLeftCell="A10" zoomScale="130" zoomScaleNormal="130" zoomScaleSheetLayoutView="130" workbookViewId="0">
      <selection activeCell="E27" sqref="E27"/>
    </sheetView>
  </sheetViews>
  <sheetFormatPr defaultRowHeight="15" x14ac:dyDescent="0.25"/>
  <cols>
    <col min="1" max="1" width="4.85546875" style="19" bestFit="1" customWidth="1"/>
    <col min="2" max="2" width="13.28515625" customWidth="1"/>
    <col min="3" max="3" width="39.28515625" customWidth="1"/>
    <col min="4" max="4" width="9.140625" customWidth="1"/>
    <col min="5" max="5" width="8.5703125" style="12" bestFit="1" customWidth="1"/>
    <col min="6" max="6" width="8.85546875" customWidth="1"/>
    <col min="7" max="7" width="0.140625" hidden="1" customWidth="1"/>
    <col min="8" max="8" width="6.85546875" customWidth="1"/>
    <col min="13" max="13" width="12.7109375" customWidth="1"/>
  </cols>
  <sheetData>
    <row r="1" spans="1:7" x14ac:dyDescent="0.25">
      <c r="A1" s="37" t="s">
        <v>212</v>
      </c>
      <c r="B1" s="37"/>
      <c r="C1" s="37"/>
      <c r="D1" s="37"/>
      <c r="E1" s="37"/>
    </row>
    <row r="2" spans="1:7" ht="78.75" customHeight="1" x14ac:dyDescent="0.25">
      <c r="A2" s="38" t="s">
        <v>121</v>
      </c>
      <c r="B2" s="38"/>
      <c r="C2" s="38"/>
      <c r="D2" s="38"/>
      <c r="E2" s="38"/>
    </row>
    <row r="3" spans="1:7" x14ac:dyDescent="0.25">
      <c r="A3" s="20"/>
      <c r="B3" s="1"/>
      <c r="C3" s="1"/>
      <c r="D3" s="1"/>
      <c r="E3" s="10"/>
    </row>
    <row r="4" spans="1:7" x14ac:dyDescent="0.25">
      <c r="A4" s="32" t="s">
        <v>0</v>
      </c>
      <c r="B4" s="33" t="s">
        <v>1</v>
      </c>
      <c r="C4" s="34" t="s">
        <v>2</v>
      </c>
      <c r="D4" s="33" t="s">
        <v>3</v>
      </c>
      <c r="E4" s="33" t="s">
        <v>4</v>
      </c>
    </row>
    <row r="5" spans="1:7" ht="15" customHeight="1" x14ac:dyDescent="0.25">
      <c r="A5" s="39" t="s">
        <v>114</v>
      </c>
      <c r="B5" s="39"/>
      <c r="C5" s="39"/>
      <c r="D5" s="39"/>
      <c r="E5" s="39"/>
    </row>
    <row r="6" spans="1:7" ht="15" customHeight="1" x14ac:dyDescent="0.25">
      <c r="A6" s="18">
        <v>1</v>
      </c>
      <c r="B6" s="36" t="s">
        <v>5</v>
      </c>
      <c r="C6" s="36"/>
      <c r="D6" s="36"/>
      <c r="E6" s="36"/>
    </row>
    <row r="7" spans="1:7" ht="29.25" customHeight="1" x14ac:dyDescent="0.25">
      <c r="A7" s="14" t="s">
        <v>61</v>
      </c>
      <c r="B7" s="5" t="s">
        <v>24</v>
      </c>
      <c r="C7" s="5" t="s">
        <v>16</v>
      </c>
      <c r="D7" s="5" t="s">
        <v>6</v>
      </c>
      <c r="E7" s="7">
        <v>1.3979999999999999</v>
      </c>
    </row>
    <row r="8" spans="1:7" ht="21" x14ac:dyDescent="0.25">
      <c r="A8" s="14" t="s">
        <v>62</v>
      </c>
      <c r="B8" s="5" t="s">
        <v>40</v>
      </c>
      <c r="C8" s="5" t="s">
        <v>55</v>
      </c>
      <c r="D8" s="5" t="s">
        <v>7</v>
      </c>
      <c r="E8" s="7">
        <f>E7*12.5*1000+13*29</f>
        <v>17851.999999999996</v>
      </c>
      <c r="G8">
        <v>9909.7800000000007</v>
      </c>
    </row>
    <row r="9" spans="1:7" x14ac:dyDescent="0.25">
      <c r="A9" s="18">
        <v>2</v>
      </c>
      <c r="B9" s="36" t="s">
        <v>17</v>
      </c>
      <c r="C9" s="36"/>
      <c r="D9" s="36"/>
      <c r="E9" s="36"/>
      <c r="G9">
        <v>0</v>
      </c>
    </row>
    <row r="10" spans="1:7" x14ac:dyDescent="0.25">
      <c r="A10" s="14" t="s">
        <v>63</v>
      </c>
      <c r="B10" s="5" t="s">
        <v>25</v>
      </c>
      <c r="C10" s="3" t="s">
        <v>54</v>
      </c>
      <c r="D10" s="5" t="s">
        <v>11</v>
      </c>
      <c r="E10" s="6">
        <v>2</v>
      </c>
    </row>
    <row r="11" spans="1:7" x14ac:dyDescent="0.25">
      <c r="A11" s="14" t="s">
        <v>64</v>
      </c>
      <c r="B11" s="5" t="s">
        <v>25</v>
      </c>
      <c r="C11" s="3" t="s">
        <v>49</v>
      </c>
      <c r="D11" s="5" t="s">
        <v>11</v>
      </c>
      <c r="E11" s="6">
        <v>2</v>
      </c>
    </row>
    <row r="12" spans="1:7" ht="10.5" customHeight="1" x14ac:dyDescent="0.25">
      <c r="A12" s="18">
        <v>3</v>
      </c>
      <c r="B12" s="36" t="s">
        <v>22</v>
      </c>
      <c r="C12" s="36"/>
      <c r="D12" s="36"/>
      <c r="E12" s="36"/>
      <c r="G12">
        <v>0</v>
      </c>
    </row>
    <row r="13" spans="1:7" ht="21" customHeight="1" x14ac:dyDescent="0.25">
      <c r="A13" s="14" t="s">
        <v>65</v>
      </c>
      <c r="B13" s="3" t="s">
        <v>39</v>
      </c>
      <c r="C13" s="3" t="s">
        <v>41</v>
      </c>
      <c r="D13" s="3" t="s">
        <v>10</v>
      </c>
      <c r="E13" s="6">
        <f>E7*1000*1.2</f>
        <v>1677.6</v>
      </c>
    </row>
    <row r="14" spans="1:7" ht="30.75" customHeight="1" x14ac:dyDescent="0.25">
      <c r="A14" s="14" t="s">
        <v>66</v>
      </c>
      <c r="B14" s="3" t="s">
        <v>42</v>
      </c>
      <c r="C14" s="3" t="s">
        <v>113</v>
      </c>
      <c r="D14" s="3" t="s">
        <v>10</v>
      </c>
      <c r="E14" s="6">
        <f>E7*1000*0.5</f>
        <v>699</v>
      </c>
    </row>
    <row r="15" spans="1:7" ht="12" customHeight="1" x14ac:dyDescent="0.25">
      <c r="A15" s="18">
        <v>4</v>
      </c>
      <c r="B15" s="36" t="s">
        <v>8</v>
      </c>
      <c r="C15" s="36"/>
      <c r="D15" s="36"/>
      <c r="E15" s="36"/>
      <c r="G15">
        <v>0</v>
      </c>
    </row>
    <row r="16" spans="1:7" ht="39" customHeight="1" x14ac:dyDescent="0.25">
      <c r="A16" s="14" t="s">
        <v>67</v>
      </c>
      <c r="B16" s="3" t="s">
        <v>30</v>
      </c>
      <c r="C16" s="3" t="s">
        <v>110</v>
      </c>
      <c r="D16" s="3" t="s">
        <v>10</v>
      </c>
      <c r="E16" s="31">
        <f>(247.91+530.65+480.49)*((2.5+0.4)*0.5*1)</f>
        <v>1825.6224999999999</v>
      </c>
      <c r="G16">
        <v>16.260000000000002</v>
      </c>
    </row>
    <row r="17" spans="1:7" ht="39" customHeight="1" x14ac:dyDescent="0.25">
      <c r="A17" s="14" t="s">
        <v>68</v>
      </c>
      <c r="B17" s="3" t="s">
        <v>27</v>
      </c>
      <c r="C17" s="3" t="s">
        <v>58</v>
      </c>
      <c r="D17" s="3" t="s">
        <v>7</v>
      </c>
      <c r="E17" s="7">
        <f>5*1.4</f>
        <v>7</v>
      </c>
    </row>
    <row r="18" spans="1:7" ht="31.5" x14ac:dyDescent="0.25">
      <c r="A18" s="14" t="s">
        <v>69</v>
      </c>
      <c r="B18" s="3" t="s">
        <v>30</v>
      </c>
      <c r="C18" s="3" t="s">
        <v>18</v>
      </c>
      <c r="D18" s="3" t="s">
        <v>9</v>
      </c>
      <c r="E18" s="7">
        <v>96</v>
      </c>
      <c r="G18">
        <v>165</v>
      </c>
    </row>
    <row r="19" spans="1:7" ht="21" x14ac:dyDescent="0.25">
      <c r="A19" s="14" t="s">
        <v>70</v>
      </c>
      <c r="B19" s="3" t="s">
        <v>30</v>
      </c>
      <c r="C19" s="3" t="s">
        <v>19</v>
      </c>
      <c r="D19" s="3" t="s">
        <v>11</v>
      </c>
      <c r="E19" s="7">
        <v>16</v>
      </c>
      <c r="G19">
        <v>375</v>
      </c>
    </row>
    <row r="20" spans="1:7" ht="21" x14ac:dyDescent="0.25">
      <c r="A20" s="14" t="s">
        <v>71</v>
      </c>
      <c r="B20" s="3" t="s">
        <v>30</v>
      </c>
      <c r="C20" s="3" t="s">
        <v>35</v>
      </c>
      <c r="D20" s="3" t="s">
        <v>9</v>
      </c>
      <c r="E20" s="7">
        <v>12</v>
      </c>
      <c r="G20">
        <v>2338.4699999999998</v>
      </c>
    </row>
    <row r="21" spans="1:7" x14ac:dyDescent="0.25">
      <c r="A21" s="14" t="s">
        <v>73</v>
      </c>
      <c r="B21" s="3" t="s">
        <v>30</v>
      </c>
      <c r="C21" s="5" t="s">
        <v>154</v>
      </c>
      <c r="D21" s="5" t="s">
        <v>11</v>
      </c>
      <c r="E21" s="6">
        <v>1</v>
      </c>
      <c r="F21" t="s">
        <v>200</v>
      </c>
    </row>
    <row r="22" spans="1:7" ht="42" x14ac:dyDescent="0.25">
      <c r="A22" s="14" t="s">
        <v>90</v>
      </c>
      <c r="B22" s="3" t="s">
        <v>30</v>
      </c>
      <c r="C22" s="3" t="s">
        <v>20</v>
      </c>
      <c r="D22" s="3" t="s">
        <v>10</v>
      </c>
      <c r="E22" s="7">
        <f>(E18+E20)*0.5+2</f>
        <v>56</v>
      </c>
    </row>
    <row r="23" spans="1:7" ht="63" x14ac:dyDescent="0.25">
      <c r="A23" s="14" t="s">
        <v>170</v>
      </c>
      <c r="B23" s="3" t="s">
        <v>190</v>
      </c>
      <c r="C23" s="3" t="s">
        <v>191</v>
      </c>
      <c r="D23" s="3" t="s">
        <v>7</v>
      </c>
      <c r="E23" s="8">
        <f>274*1.4</f>
        <v>383.59999999999997</v>
      </c>
    </row>
    <row r="24" spans="1:7" x14ac:dyDescent="0.25">
      <c r="A24" s="18">
        <v>5</v>
      </c>
      <c r="B24" s="36" t="s">
        <v>43</v>
      </c>
      <c r="C24" s="40"/>
      <c r="D24" s="40"/>
      <c r="E24" s="40"/>
    </row>
    <row r="25" spans="1:7" ht="21" x14ac:dyDescent="0.25">
      <c r="A25" s="14" t="s">
        <v>60</v>
      </c>
      <c r="B25" s="3" t="s">
        <v>51</v>
      </c>
      <c r="C25" s="3" t="s">
        <v>41</v>
      </c>
      <c r="D25" s="3" t="s">
        <v>10</v>
      </c>
      <c r="E25" s="7">
        <f>12.5*28.6*2</f>
        <v>715</v>
      </c>
    </row>
    <row r="26" spans="1:7" ht="21" x14ac:dyDescent="0.25">
      <c r="A26" s="14" t="s">
        <v>74</v>
      </c>
      <c r="B26" s="3" t="s">
        <v>51</v>
      </c>
      <c r="C26" s="3" t="s">
        <v>44</v>
      </c>
      <c r="D26" s="3" t="s">
        <v>7</v>
      </c>
      <c r="E26" s="9">
        <f>210*1.2</f>
        <v>252</v>
      </c>
    </row>
    <row r="27" spans="1:7" x14ac:dyDescent="0.25">
      <c r="A27" s="14" t="s">
        <v>75</v>
      </c>
      <c r="B27" s="3" t="s">
        <v>51</v>
      </c>
      <c r="C27" s="3" t="s">
        <v>45</v>
      </c>
      <c r="D27" s="3" t="s">
        <v>7</v>
      </c>
      <c r="E27" s="9">
        <f>E26</f>
        <v>252</v>
      </c>
    </row>
    <row r="28" spans="1:7" ht="21" x14ac:dyDescent="0.25">
      <c r="A28" s="14" t="s">
        <v>76</v>
      </c>
      <c r="B28" s="3" t="s">
        <v>51</v>
      </c>
      <c r="C28" s="3" t="s">
        <v>46</v>
      </c>
      <c r="D28" s="3" t="s">
        <v>9</v>
      </c>
      <c r="E28" s="9">
        <v>58</v>
      </c>
    </row>
    <row r="29" spans="1:7" ht="31.5" customHeight="1" x14ac:dyDescent="0.25">
      <c r="A29" s="14" t="s">
        <v>77</v>
      </c>
      <c r="B29" s="3" t="s">
        <v>51</v>
      </c>
      <c r="C29" s="3" t="s">
        <v>56</v>
      </c>
      <c r="D29" s="3" t="s">
        <v>9</v>
      </c>
      <c r="E29" s="9">
        <v>98</v>
      </c>
      <c r="G29">
        <v>172.82</v>
      </c>
    </row>
    <row r="30" spans="1:7" x14ac:dyDescent="0.25">
      <c r="A30" s="18">
        <v>6</v>
      </c>
      <c r="B30" s="36" t="s">
        <v>172</v>
      </c>
      <c r="C30" s="36"/>
      <c r="D30" s="36"/>
      <c r="E30" s="36"/>
      <c r="G30">
        <v>0</v>
      </c>
    </row>
    <row r="31" spans="1:7" ht="42" x14ac:dyDescent="0.25">
      <c r="A31" s="15" t="s">
        <v>91</v>
      </c>
      <c r="B31" s="3" t="s">
        <v>31</v>
      </c>
      <c r="C31" s="3" t="s">
        <v>115</v>
      </c>
      <c r="D31" s="3" t="s">
        <v>7</v>
      </c>
      <c r="E31" s="35">
        <f>E37*1.25</f>
        <v>7250</v>
      </c>
      <c r="G31">
        <v>1.7</v>
      </c>
    </row>
    <row r="32" spans="1:7" ht="33" customHeight="1" x14ac:dyDescent="0.25">
      <c r="A32" s="15" t="s">
        <v>92</v>
      </c>
      <c r="B32" s="3" t="s">
        <v>36</v>
      </c>
      <c r="C32" s="3" t="s">
        <v>162</v>
      </c>
      <c r="D32" s="3" t="s">
        <v>7</v>
      </c>
      <c r="E32" s="35">
        <f>E37*1.25</f>
        <v>7250</v>
      </c>
      <c r="G32">
        <v>47.54</v>
      </c>
    </row>
    <row r="33" spans="1:7" ht="42" x14ac:dyDescent="0.25">
      <c r="A33" s="15" t="s">
        <v>93</v>
      </c>
      <c r="B33" s="3" t="s">
        <v>29</v>
      </c>
      <c r="C33" s="3" t="s">
        <v>192</v>
      </c>
      <c r="D33" s="3" t="s">
        <v>7</v>
      </c>
      <c r="E33" s="35">
        <f>E37*1.2</f>
        <v>6960</v>
      </c>
      <c r="G33">
        <v>42.69</v>
      </c>
    </row>
    <row r="34" spans="1:7" ht="42" x14ac:dyDescent="0.25">
      <c r="A34" s="15" t="s">
        <v>94</v>
      </c>
      <c r="B34" s="3" t="s">
        <v>33</v>
      </c>
      <c r="C34" s="3" t="s">
        <v>149</v>
      </c>
      <c r="D34" s="3" t="s">
        <v>7</v>
      </c>
      <c r="E34" s="35">
        <f>E37*1.2</f>
        <v>6960</v>
      </c>
      <c r="G34">
        <v>1.8</v>
      </c>
    </row>
    <row r="35" spans="1:7" ht="32.25" customHeight="1" x14ac:dyDescent="0.25">
      <c r="A35" s="15" t="s">
        <v>95</v>
      </c>
      <c r="B35" s="3" t="s">
        <v>32</v>
      </c>
      <c r="C35" s="3" t="s">
        <v>150</v>
      </c>
      <c r="D35" s="3" t="s">
        <v>7</v>
      </c>
      <c r="E35" s="35">
        <f>E37*1.05</f>
        <v>6090</v>
      </c>
    </row>
    <row r="36" spans="1:7" ht="42" x14ac:dyDescent="0.25">
      <c r="A36" s="15" t="s">
        <v>96</v>
      </c>
      <c r="B36" s="3" t="s">
        <v>33</v>
      </c>
      <c r="C36" s="3" t="s">
        <v>151</v>
      </c>
      <c r="D36" s="3" t="s">
        <v>7</v>
      </c>
      <c r="E36" s="35">
        <f>E37*1.05</f>
        <v>6090</v>
      </c>
    </row>
    <row r="37" spans="1:7" ht="31.5" x14ac:dyDescent="0.25">
      <c r="A37" s="15" t="s">
        <v>97</v>
      </c>
      <c r="B37" s="3" t="s">
        <v>34</v>
      </c>
      <c r="C37" s="3" t="s">
        <v>148</v>
      </c>
      <c r="D37" s="3" t="s">
        <v>7</v>
      </c>
      <c r="E37" s="7">
        <f>5800</f>
        <v>5800</v>
      </c>
    </row>
    <row r="38" spans="1:7" x14ac:dyDescent="0.25">
      <c r="A38" s="18" t="s">
        <v>104</v>
      </c>
      <c r="B38" s="36" t="s">
        <v>182</v>
      </c>
      <c r="C38" s="40"/>
      <c r="D38" s="40"/>
      <c r="E38" s="40"/>
    </row>
    <row r="39" spans="1:7" ht="21" x14ac:dyDescent="0.25">
      <c r="A39" s="15" t="s">
        <v>78</v>
      </c>
      <c r="B39" s="27" t="s">
        <v>128</v>
      </c>
      <c r="C39" s="3" t="s">
        <v>161</v>
      </c>
      <c r="D39" s="3" t="s">
        <v>7</v>
      </c>
      <c r="E39" s="7">
        <v>33</v>
      </c>
    </row>
    <row r="40" spans="1:7" ht="32.25" x14ac:dyDescent="0.25">
      <c r="A40" s="15" t="s">
        <v>173</v>
      </c>
      <c r="B40" s="3" t="s">
        <v>36</v>
      </c>
      <c r="C40" s="3" t="s">
        <v>211</v>
      </c>
      <c r="D40" s="3" t="s">
        <v>7</v>
      </c>
      <c r="E40" s="7">
        <f>E39</f>
        <v>33</v>
      </c>
    </row>
    <row r="41" spans="1:7" ht="42" x14ac:dyDescent="0.25">
      <c r="A41" s="26" t="s">
        <v>79</v>
      </c>
      <c r="B41" s="3" t="s">
        <v>29</v>
      </c>
      <c r="C41" s="3" t="s">
        <v>210</v>
      </c>
      <c r="D41" s="3" t="s">
        <v>7</v>
      </c>
      <c r="E41" s="27">
        <f>E39</f>
        <v>33</v>
      </c>
      <c r="G41">
        <v>48.68</v>
      </c>
    </row>
    <row r="42" spans="1:7" ht="12" customHeight="1" x14ac:dyDescent="0.25">
      <c r="A42" s="18" t="s">
        <v>105</v>
      </c>
      <c r="B42" s="36" t="s">
        <v>12</v>
      </c>
      <c r="C42" s="36"/>
      <c r="D42" s="36"/>
      <c r="E42" s="36"/>
      <c r="G42">
        <v>0</v>
      </c>
    </row>
    <row r="43" spans="1:7" ht="48" customHeight="1" x14ac:dyDescent="0.25">
      <c r="A43" s="15" t="s">
        <v>80</v>
      </c>
      <c r="B43" s="3" t="s">
        <v>37</v>
      </c>
      <c r="C43" s="3" t="s">
        <v>183</v>
      </c>
      <c r="D43" s="3" t="s">
        <v>7</v>
      </c>
      <c r="E43" s="7">
        <f>1231*2*0.75</f>
        <v>1846.5</v>
      </c>
    </row>
    <row r="44" spans="1:7" x14ac:dyDescent="0.25">
      <c r="A44" s="15" t="s">
        <v>81</v>
      </c>
      <c r="B44" s="3" t="s">
        <v>38</v>
      </c>
      <c r="C44" s="3" t="s">
        <v>117</v>
      </c>
      <c r="D44" s="3" t="s">
        <v>7</v>
      </c>
      <c r="E44" s="7">
        <v>624.29999999999995</v>
      </c>
      <c r="G44">
        <v>26.19</v>
      </c>
    </row>
    <row r="45" spans="1:7" ht="12" customHeight="1" x14ac:dyDescent="0.25">
      <c r="A45" s="18" t="s">
        <v>106</v>
      </c>
      <c r="B45" s="36" t="s">
        <v>13</v>
      </c>
      <c r="C45" s="36"/>
      <c r="D45" s="36"/>
      <c r="E45" s="36"/>
      <c r="G45">
        <v>0</v>
      </c>
    </row>
    <row r="46" spans="1:7" ht="31.5" x14ac:dyDescent="0.25">
      <c r="A46" s="15" t="s">
        <v>86</v>
      </c>
      <c r="B46" s="3" t="s">
        <v>31</v>
      </c>
      <c r="C46" s="3" t="s">
        <v>208</v>
      </c>
      <c r="D46" s="3" t="s">
        <v>7</v>
      </c>
      <c r="E46" s="7">
        <f>E51*1.2</f>
        <v>786</v>
      </c>
      <c r="G46">
        <v>1.7</v>
      </c>
    </row>
    <row r="47" spans="1:7" ht="31.5" x14ac:dyDescent="0.25">
      <c r="A47" s="15" t="s">
        <v>98</v>
      </c>
      <c r="B47" s="3" t="s">
        <v>29</v>
      </c>
      <c r="C47" s="3" t="s">
        <v>178</v>
      </c>
      <c r="D47" s="3" t="s">
        <v>7</v>
      </c>
      <c r="E47" s="7">
        <f>E51*1.2</f>
        <v>786</v>
      </c>
    </row>
    <row r="48" spans="1:7" ht="31.5" x14ac:dyDescent="0.25">
      <c r="A48" s="15" t="s">
        <v>99</v>
      </c>
      <c r="B48" s="3" t="s">
        <v>33</v>
      </c>
      <c r="C48" s="3" t="s">
        <v>179</v>
      </c>
      <c r="D48" s="3" t="s">
        <v>7</v>
      </c>
      <c r="E48" s="7">
        <f>E51*1.2</f>
        <v>786</v>
      </c>
    </row>
    <row r="49" spans="1:8" ht="31.5" x14ac:dyDescent="0.25">
      <c r="A49" s="15" t="s">
        <v>134</v>
      </c>
      <c r="B49" s="3" t="s">
        <v>32</v>
      </c>
      <c r="C49" s="3" t="s">
        <v>180</v>
      </c>
      <c r="D49" s="3" t="s">
        <v>7</v>
      </c>
      <c r="E49" s="7">
        <f>E51*1.05</f>
        <v>687.75</v>
      </c>
    </row>
    <row r="50" spans="1:8" ht="31.5" x14ac:dyDescent="0.25">
      <c r="A50" s="15" t="s">
        <v>135</v>
      </c>
      <c r="B50" s="3" t="s">
        <v>33</v>
      </c>
      <c r="C50" s="3" t="s">
        <v>181</v>
      </c>
      <c r="D50" s="3" t="s">
        <v>7</v>
      </c>
      <c r="E50" s="7">
        <f>E51*1.05</f>
        <v>687.75</v>
      </c>
    </row>
    <row r="51" spans="1:8" ht="21" x14ac:dyDescent="0.25">
      <c r="A51" s="15" t="s">
        <v>174</v>
      </c>
      <c r="B51" s="3" t="s">
        <v>34</v>
      </c>
      <c r="C51" s="3" t="s">
        <v>57</v>
      </c>
      <c r="D51" s="3" t="s">
        <v>7</v>
      </c>
      <c r="E51" s="7">
        <v>655</v>
      </c>
    </row>
    <row r="52" spans="1:8" x14ac:dyDescent="0.25">
      <c r="A52" s="15" t="s">
        <v>100</v>
      </c>
      <c r="B52" s="36" t="s">
        <v>133</v>
      </c>
      <c r="C52" s="40"/>
      <c r="D52" s="40"/>
      <c r="E52" s="40"/>
    </row>
    <row r="53" spans="1:8" ht="21" x14ac:dyDescent="0.25">
      <c r="A53" s="15" t="s">
        <v>87</v>
      </c>
      <c r="B53" s="3" t="s">
        <v>31</v>
      </c>
      <c r="C53" s="3" t="s">
        <v>185</v>
      </c>
      <c r="D53" s="3" t="s">
        <v>7</v>
      </c>
      <c r="E53" s="3">
        <v>302.7</v>
      </c>
      <c r="H53" s="29"/>
    </row>
    <row r="54" spans="1:8" ht="63" x14ac:dyDescent="0.25">
      <c r="A54" s="15" t="s">
        <v>107</v>
      </c>
      <c r="B54" s="3" t="s">
        <v>31</v>
      </c>
      <c r="C54" s="3" t="s">
        <v>124</v>
      </c>
      <c r="D54" s="3" t="s">
        <v>129</v>
      </c>
      <c r="E54" s="3">
        <v>82.74</v>
      </c>
    </row>
    <row r="55" spans="1:8" ht="21" x14ac:dyDescent="0.25">
      <c r="A55" s="15" t="s">
        <v>136</v>
      </c>
      <c r="B55" s="3" t="s">
        <v>126</v>
      </c>
      <c r="C55" s="3" t="s">
        <v>125</v>
      </c>
      <c r="D55" s="3" t="s">
        <v>130</v>
      </c>
      <c r="E55" s="7">
        <v>9</v>
      </c>
    </row>
    <row r="56" spans="1:8" ht="31.5" x14ac:dyDescent="0.25">
      <c r="A56" s="15" t="s">
        <v>175</v>
      </c>
      <c r="B56" s="3" t="s">
        <v>127</v>
      </c>
      <c r="C56" s="3" t="s">
        <v>131</v>
      </c>
      <c r="D56" s="3" t="s">
        <v>7</v>
      </c>
      <c r="E56" s="7">
        <f>E53</f>
        <v>302.7</v>
      </c>
    </row>
    <row r="57" spans="1:8" ht="33.75" customHeight="1" x14ac:dyDescent="0.25">
      <c r="A57" s="24" t="s">
        <v>176</v>
      </c>
      <c r="B57" s="9" t="s">
        <v>128</v>
      </c>
      <c r="C57" s="3" t="s">
        <v>132</v>
      </c>
      <c r="D57" s="3" t="s">
        <v>7</v>
      </c>
      <c r="E57" s="9">
        <f>E53</f>
        <v>302.7</v>
      </c>
      <c r="G57">
        <v>38.729999999999997</v>
      </c>
    </row>
    <row r="58" spans="1:8" ht="14.25" customHeight="1" x14ac:dyDescent="0.25">
      <c r="A58" s="24" t="s">
        <v>88</v>
      </c>
      <c r="B58" s="36" t="s">
        <v>198</v>
      </c>
      <c r="C58" s="40"/>
      <c r="D58" s="40"/>
      <c r="E58" s="40"/>
    </row>
    <row r="59" spans="1:8" ht="33.75" customHeight="1" x14ac:dyDescent="0.25">
      <c r="A59" s="24" t="s">
        <v>89</v>
      </c>
      <c r="B59" s="9" t="s">
        <v>128</v>
      </c>
      <c r="C59" s="3" t="s">
        <v>187</v>
      </c>
      <c r="D59" s="3" t="s">
        <v>9</v>
      </c>
      <c r="E59" s="9">
        <f>380</f>
        <v>380</v>
      </c>
    </row>
    <row r="60" spans="1:8" ht="33.75" customHeight="1" x14ac:dyDescent="0.25">
      <c r="A60" s="24" t="s">
        <v>141</v>
      </c>
      <c r="B60" s="9" t="s">
        <v>128</v>
      </c>
      <c r="C60" s="3" t="s">
        <v>194</v>
      </c>
      <c r="D60" s="3" t="s">
        <v>9</v>
      </c>
      <c r="E60" s="9">
        <f>255</f>
        <v>255</v>
      </c>
    </row>
    <row r="61" spans="1:8" x14ac:dyDescent="0.25">
      <c r="A61" s="18" t="s">
        <v>118</v>
      </c>
      <c r="B61" s="36" t="s">
        <v>14</v>
      </c>
      <c r="C61" s="36"/>
      <c r="D61" s="36"/>
      <c r="E61" s="36"/>
      <c r="G61">
        <v>0</v>
      </c>
    </row>
    <row r="62" spans="1:8" ht="21" x14ac:dyDescent="0.25">
      <c r="A62" s="15" t="s">
        <v>119</v>
      </c>
      <c r="B62" s="3" t="s">
        <v>27</v>
      </c>
      <c r="C62" s="3" t="s">
        <v>59</v>
      </c>
      <c r="D62" s="3" t="s">
        <v>7</v>
      </c>
      <c r="E62" s="7">
        <v>4615.22</v>
      </c>
    </row>
    <row r="63" spans="1:8" ht="21" x14ac:dyDescent="0.25">
      <c r="A63" s="15" t="s">
        <v>177</v>
      </c>
      <c r="B63" s="3" t="s">
        <v>27</v>
      </c>
      <c r="C63" s="3" t="s">
        <v>109</v>
      </c>
      <c r="D63" s="3" t="s">
        <v>7</v>
      </c>
      <c r="E63" s="31">
        <f>2.56*54.48+3.38*1161.69</f>
        <v>4065.9810000000002</v>
      </c>
    </row>
    <row r="64" spans="1:8" ht="15" customHeight="1" x14ac:dyDescent="0.25">
      <c r="A64" s="18" t="s">
        <v>142</v>
      </c>
      <c r="B64" s="36" t="s">
        <v>101</v>
      </c>
      <c r="C64" s="36"/>
      <c r="D64" s="36"/>
      <c r="E64" s="36"/>
    </row>
    <row r="65" spans="1:5" ht="24.75" customHeight="1" x14ac:dyDescent="0.25">
      <c r="A65" s="15" t="s">
        <v>143</v>
      </c>
      <c r="B65" s="30"/>
      <c r="C65" s="3" t="s">
        <v>188</v>
      </c>
      <c r="D65" s="3" t="s">
        <v>11</v>
      </c>
      <c r="E65" s="9">
        <v>5</v>
      </c>
    </row>
    <row r="66" spans="1:5" ht="15" customHeight="1" x14ac:dyDescent="0.25">
      <c r="A66" s="15" t="s">
        <v>195</v>
      </c>
      <c r="B66" s="4"/>
      <c r="C66" s="3" t="s">
        <v>102</v>
      </c>
      <c r="D66" s="3" t="s">
        <v>23</v>
      </c>
      <c r="E66" s="9">
        <v>1</v>
      </c>
    </row>
    <row r="67" spans="1:5" ht="34.5" customHeight="1" x14ac:dyDescent="0.25">
      <c r="A67" s="15" t="s">
        <v>202</v>
      </c>
      <c r="B67" s="4"/>
      <c r="C67" s="3" t="s">
        <v>203</v>
      </c>
      <c r="D67" s="3" t="s">
        <v>23</v>
      </c>
      <c r="E67" s="9">
        <v>1</v>
      </c>
    </row>
    <row r="68" spans="1:5" x14ac:dyDescent="0.25">
      <c r="A68" s="18" t="s">
        <v>196</v>
      </c>
      <c r="B68" s="36" t="s">
        <v>52</v>
      </c>
      <c r="C68" s="36"/>
      <c r="D68" s="36"/>
      <c r="E68" s="36"/>
    </row>
    <row r="69" spans="1:5" ht="21" x14ac:dyDescent="0.25">
      <c r="A69" s="15" t="s">
        <v>197</v>
      </c>
      <c r="B69" s="3" t="s">
        <v>53</v>
      </c>
      <c r="C69" s="3" t="s">
        <v>193</v>
      </c>
      <c r="D69" s="3" t="s">
        <v>11</v>
      </c>
      <c r="E69" s="7">
        <v>63</v>
      </c>
    </row>
    <row r="70" spans="1:5" x14ac:dyDescent="0.25">
      <c r="A70" s="18" t="s">
        <v>204</v>
      </c>
      <c r="B70" s="36" t="s">
        <v>15</v>
      </c>
      <c r="C70" s="36"/>
      <c r="D70" s="36"/>
      <c r="E70" s="36"/>
    </row>
    <row r="71" spans="1:5" ht="21" x14ac:dyDescent="0.25">
      <c r="A71" s="15" t="s">
        <v>205</v>
      </c>
      <c r="B71" s="3" t="s">
        <v>28</v>
      </c>
      <c r="C71" s="3" t="s">
        <v>26</v>
      </c>
      <c r="D71" s="3" t="s">
        <v>23</v>
      </c>
      <c r="E71" s="7">
        <v>1</v>
      </c>
    </row>
    <row r="72" spans="1:5" x14ac:dyDescent="0.25">
      <c r="A72" s="21"/>
      <c r="B72" s="2"/>
      <c r="C72" s="2"/>
      <c r="D72" s="2"/>
      <c r="E72" s="11"/>
    </row>
    <row r="73" spans="1:5" x14ac:dyDescent="0.25">
      <c r="A73" s="21"/>
      <c r="B73" s="2"/>
      <c r="C73" s="2"/>
      <c r="D73" s="2"/>
      <c r="E73" s="11"/>
    </row>
    <row r="74" spans="1:5" x14ac:dyDescent="0.25">
      <c r="A74" s="21"/>
      <c r="B74" s="2"/>
      <c r="C74" s="2"/>
      <c r="D74" s="2"/>
      <c r="E74" s="11"/>
    </row>
    <row r="75" spans="1:5" x14ac:dyDescent="0.25">
      <c r="B75" s="1"/>
      <c r="C75" s="1"/>
      <c r="D75" s="1"/>
      <c r="E75" s="10"/>
    </row>
    <row r="76" spans="1:5" x14ac:dyDescent="0.25">
      <c r="B76" s="1"/>
      <c r="C76" s="1"/>
      <c r="D76" s="1"/>
      <c r="E76" s="10"/>
    </row>
    <row r="77" spans="1:5" x14ac:dyDescent="0.25">
      <c r="B77" s="1"/>
      <c r="C77" s="1"/>
      <c r="D77" s="1"/>
      <c r="E77" s="10"/>
    </row>
    <row r="78" spans="1:5" x14ac:dyDescent="0.25">
      <c r="B78" s="1"/>
      <c r="C78" s="1"/>
      <c r="D78" s="1"/>
      <c r="E78" s="10"/>
    </row>
    <row r="79" spans="1:5" x14ac:dyDescent="0.25">
      <c r="B79" s="1"/>
      <c r="C79" s="1"/>
      <c r="D79" s="1"/>
      <c r="E79" s="10"/>
    </row>
    <row r="80" spans="1:5" x14ac:dyDescent="0.25">
      <c r="B80" s="1"/>
      <c r="C80" s="1"/>
      <c r="D80" s="1"/>
      <c r="E80" s="10"/>
    </row>
    <row r="81" spans="2:5" x14ac:dyDescent="0.25">
      <c r="B81" s="1"/>
      <c r="C81" s="1"/>
      <c r="D81" s="1"/>
      <c r="E81" s="10"/>
    </row>
    <row r="82" spans="2:5" x14ac:dyDescent="0.25">
      <c r="B82" s="1"/>
      <c r="C82" s="1"/>
      <c r="D82" s="1"/>
      <c r="E82" s="10"/>
    </row>
    <row r="83" spans="2:5" x14ac:dyDescent="0.25">
      <c r="B83" s="1"/>
      <c r="C83" s="1"/>
      <c r="D83" s="1"/>
      <c r="E83" s="10"/>
    </row>
    <row r="84" spans="2:5" x14ac:dyDescent="0.25">
      <c r="B84" s="1"/>
      <c r="C84" s="1"/>
      <c r="D84" s="1"/>
      <c r="E84" s="10"/>
    </row>
  </sheetData>
  <mergeCells count="18">
    <mergeCell ref="B42:E42"/>
    <mergeCell ref="A1:E1"/>
    <mergeCell ref="A5:E5"/>
    <mergeCell ref="B6:E6"/>
    <mergeCell ref="B9:E9"/>
    <mergeCell ref="B12:E12"/>
    <mergeCell ref="B15:E15"/>
    <mergeCell ref="B24:E24"/>
    <mergeCell ref="B30:E30"/>
    <mergeCell ref="B38:E38"/>
    <mergeCell ref="A2:E2"/>
    <mergeCell ref="B45:E45"/>
    <mergeCell ref="B61:E61"/>
    <mergeCell ref="B68:E68"/>
    <mergeCell ref="B64:E64"/>
    <mergeCell ref="B52:E52"/>
    <mergeCell ref="B58:E58"/>
    <mergeCell ref="B70:E70"/>
  </mergeCells>
  <phoneticPr fontId="22" type="noConversion"/>
  <pageMargins left="0.7" right="0.7" top="0.75" bottom="0.75" header="0.3" footer="0.3"/>
  <pageSetup paperSize="9" orientation="portrait" r:id="rId1"/>
  <rowBreaks count="1" manualBreakCount="1">
    <brk id="29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6380-CABD-4455-8F30-5306FE48E2F8}">
  <dimension ref="A1:G83"/>
  <sheetViews>
    <sheetView tabSelected="1" view="pageBreakPreview" zoomScale="145" zoomScaleNormal="115" zoomScaleSheetLayoutView="145" workbookViewId="0">
      <selection activeCell="E28" sqref="E28"/>
    </sheetView>
  </sheetViews>
  <sheetFormatPr defaultRowHeight="15" x14ac:dyDescent="0.25"/>
  <cols>
    <col min="1" max="1" width="4.85546875" style="19" bestFit="1" customWidth="1"/>
    <col min="2" max="2" width="13.28515625" customWidth="1"/>
    <col min="3" max="3" width="39.28515625" customWidth="1"/>
    <col min="4" max="4" width="9.28515625" customWidth="1"/>
    <col min="5" max="5" width="9.140625" style="12" bestFit="1" customWidth="1"/>
    <col min="6" max="6" width="8.85546875" customWidth="1"/>
    <col min="7" max="7" width="0.140625" hidden="1" customWidth="1"/>
    <col min="8" max="8" width="6" customWidth="1"/>
    <col min="10" max="10" width="9.7109375" customWidth="1"/>
    <col min="13" max="13" width="12.7109375" customWidth="1"/>
  </cols>
  <sheetData>
    <row r="1" spans="1:7" x14ac:dyDescent="0.25">
      <c r="A1" s="37" t="s">
        <v>212</v>
      </c>
      <c r="B1" s="37"/>
      <c r="C1" s="37"/>
      <c r="D1" s="37"/>
      <c r="E1" s="37"/>
    </row>
    <row r="2" spans="1:7" ht="78.75" customHeight="1" x14ac:dyDescent="0.25">
      <c r="A2" s="38" t="s">
        <v>122</v>
      </c>
      <c r="B2" s="38"/>
      <c r="C2" s="38"/>
      <c r="D2" s="38"/>
      <c r="E2" s="38"/>
    </row>
    <row r="3" spans="1:7" x14ac:dyDescent="0.25">
      <c r="A3" s="20"/>
      <c r="B3" s="1"/>
      <c r="C3" s="1"/>
      <c r="D3" s="1"/>
      <c r="E3" s="10"/>
    </row>
    <row r="4" spans="1:7" x14ac:dyDescent="0.25">
      <c r="A4" s="32" t="s">
        <v>0</v>
      </c>
      <c r="B4" s="33" t="s">
        <v>1</v>
      </c>
      <c r="C4" s="33" t="s">
        <v>2</v>
      </c>
      <c r="D4" s="33" t="s">
        <v>3</v>
      </c>
      <c r="E4" s="33" t="s">
        <v>4</v>
      </c>
    </row>
    <row r="5" spans="1:7" ht="15" customHeight="1" x14ac:dyDescent="0.25">
      <c r="A5" s="39" t="s">
        <v>114</v>
      </c>
      <c r="B5" s="39"/>
      <c r="C5" s="39"/>
      <c r="D5" s="39"/>
      <c r="E5" s="39"/>
    </row>
    <row r="6" spans="1:7" ht="15" customHeight="1" x14ac:dyDescent="0.25">
      <c r="A6" s="18">
        <v>1</v>
      </c>
      <c r="B6" s="36" t="s">
        <v>5</v>
      </c>
      <c r="C6" s="36"/>
      <c r="D6" s="36"/>
      <c r="E6" s="36"/>
    </row>
    <row r="7" spans="1:7" ht="29.25" customHeight="1" x14ac:dyDescent="0.25">
      <c r="A7" s="14" t="s">
        <v>61</v>
      </c>
      <c r="B7" s="5" t="s">
        <v>24</v>
      </c>
      <c r="C7" s="5" t="s">
        <v>16</v>
      </c>
      <c r="D7" s="5" t="s">
        <v>6</v>
      </c>
      <c r="E7" s="7">
        <v>0.73799999999999999</v>
      </c>
    </row>
    <row r="8" spans="1:7" ht="21" x14ac:dyDescent="0.25">
      <c r="A8" s="22" t="s">
        <v>62</v>
      </c>
      <c r="B8" s="5" t="s">
        <v>40</v>
      </c>
      <c r="C8" s="5" t="s">
        <v>55</v>
      </c>
      <c r="D8" s="5" t="s">
        <v>7</v>
      </c>
      <c r="E8" s="7">
        <f>E7*11*1000+7*26+0.5*16*38</f>
        <v>8604</v>
      </c>
      <c r="G8">
        <v>9909.7800000000007</v>
      </c>
    </row>
    <row r="9" spans="1:7" x14ac:dyDescent="0.25">
      <c r="A9" s="18">
        <v>2</v>
      </c>
      <c r="B9" s="36" t="s">
        <v>17</v>
      </c>
      <c r="C9" s="36"/>
      <c r="D9" s="36"/>
      <c r="E9" s="36"/>
      <c r="G9">
        <v>0</v>
      </c>
    </row>
    <row r="10" spans="1:7" x14ac:dyDescent="0.25">
      <c r="A10" s="14" t="s">
        <v>63</v>
      </c>
      <c r="B10" s="5" t="s">
        <v>25</v>
      </c>
      <c r="C10" s="3" t="s">
        <v>49</v>
      </c>
      <c r="D10" s="5" t="s">
        <v>11</v>
      </c>
      <c r="E10" s="6">
        <v>1</v>
      </c>
    </row>
    <row r="11" spans="1:7" x14ac:dyDescent="0.25">
      <c r="A11" s="14" t="s">
        <v>64</v>
      </c>
      <c r="B11" s="5" t="s">
        <v>25</v>
      </c>
      <c r="C11" s="3" t="s">
        <v>48</v>
      </c>
      <c r="D11" s="5" t="s">
        <v>11</v>
      </c>
      <c r="E11" s="6">
        <v>5</v>
      </c>
    </row>
    <row r="12" spans="1:7" x14ac:dyDescent="0.25">
      <c r="A12" s="14" t="s">
        <v>199</v>
      </c>
      <c r="B12" s="5" t="s">
        <v>25</v>
      </c>
      <c r="C12" s="3" t="s">
        <v>47</v>
      </c>
      <c r="D12" s="5" t="s">
        <v>7</v>
      </c>
      <c r="E12" s="6">
        <v>150</v>
      </c>
    </row>
    <row r="13" spans="1:7" ht="14.25" customHeight="1" x14ac:dyDescent="0.25">
      <c r="A13" s="18">
        <v>3</v>
      </c>
      <c r="B13" s="36" t="s">
        <v>22</v>
      </c>
      <c r="C13" s="36"/>
      <c r="D13" s="36"/>
      <c r="E13" s="36"/>
      <c r="G13">
        <v>0</v>
      </c>
    </row>
    <row r="14" spans="1:7" ht="21" customHeight="1" x14ac:dyDescent="0.25">
      <c r="A14" s="15" t="s">
        <v>65</v>
      </c>
      <c r="B14" s="3" t="s">
        <v>39</v>
      </c>
      <c r="C14" s="3" t="s">
        <v>41</v>
      </c>
      <c r="D14" s="3" t="s">
        <v>10</v>
      </c>
      <c r="E14" s="6">
        <f>E7*1000*1.2</f>
        <v>885.6</v>
      </c>
    </row>
    <row r="15" spans="1:7" ht="32.25" customHeight="1" x14ac:dyDescent="0.25">
      <c r="A15" s="15" t="s">
        <v>66</v>
      </c>
      <c r="B15" s="3" t="s">
        <v>42</v>
      </c>
      <c r="C15" s="3" t="s">
        <v>113</v>
      </c>
      <c r="D15" s="3" t="s">
        <v>10</v>
      </c>
      <c r="E15" s="6">
        <f>E7*1000*0.5</f>
        <v>369</v>
      </c>
    </row>
    <row r="16" spans="1:7" ht="12" customHeight="1" x14ac:dyDescent="0.25">
      <c r="A16" s="18">
        <v>4</v>
      </c>
      <c r="B16" s="36" t="s">
        <v>8</v>
      </c>
      <c r="C16" s="36"/>
      <c r="D16" s="36"/>
      <c r="E16" s="36"/>
    </row>
    <row r="17" spans="1:7" ht="39" customHeight="1" x14ac:dyDescent="0.25">
      <c r="A17" s="14" t="s">
        <v>67</v>
      </c>
      <c r="B17" s="3" t="s">
        <v>30</v>
      </c>
      <c r="C17" s="3" t="s">
        <v>110</v>
      </c>
      <c r="D17" s="3" t="s">
        <v>10</v>
      </c>
      <c r="E17" s="7">
        <f>(145.39+108+396.19)*((2.5+0.4)*0.5*1)</f>
        <v>941.89099999999985</v>
      </c>
    </row>
    <row r="18" spans="1:7" ht="39" customHeight="1" x14ac:dyDescent="0.25">
      <c r="A18" s="14" t="s">
        <v>68</v>
      </c>
      <c r="B18" s="3" t="s">
        <v>27</v>
      </c>
      <c r="C18" s="3" t="s">
        <v>58</v>
      </c>
      <c r="D18" s="3" t="s">
        <v>7</v>
      </c>
      <c r="E18" s="7">
        <f>45*1.4</f>
        <v>62.999999999999993</v>
      </c>
    </row>
    <row r="19" spans="1:7" ht="31.5" x14ac:dyDescent="0.25">
      <c r="A19" s="14" t="s">
        <v>69</v>
      </c>
      <c r="B19" s="3" t="s">
        <v>30</v>
      </c>
      <c r="C19" s="3" t="s">
        <v>18</v>
      </c>
      <c r="D19" s="3" t="s">
        <v>9</v>
      </c>
      <c r="E19" s="7">
        <v>100</v>
      </c>
      <c r="G19">
        <v>165</v>
      </c>
    </row>
    <row r="20" spans="1:7" ht="21" x14ac:dyDescent="0.25">
      <c r="A20" s="14" t="s">
        <v>70</v>
      </c>
      <c r="B20" s="3" t="s">
        <v>30</v>
      </c>
      <c r="C20" s="3" t="s">
        <v>19</v>
      </c>
      <c r="D20" s="3" t="s">
        <v>11</v>
      </c>
      <c r="E20" s="7">
        <v>22</v>
      </c>
      <c r="G20">
        <v>375</v>
      </c>
    </row>
    <row r="21" spans="1:7" ht="21" x14ac:dyDescent="0.25">
      <c r="A21" s="14" t="s">
        <v>71</v>
      </c>
      <c r="B21" s="3" t="s">
        <v>30</v>
      </c>
      <c r="C21" s="3" t="s">
        <v>35</v>
      </c>
      <c r="D21" s="3" t="s">
        <v>9</v>
      </c>
      <c r="E21" s="7">
        <v>23</v>
      </c>
      <c r="G21">
        <v>2338.4699999999998</v>
      </c>
    </row>
    <row r="22" spans="1:7" ht="42" x14ac:dyDescent="0.25">
      <c r="A22" s="14" t="s">
        <v>72</v>
      </c>
      <c r="B22" s="3" t="s">
        <v>30</v>
      </c>
      <c r="C22" s="5" t="s">
        <v>171</v>
      </c>
      <c r="D22" s="3" t="s">
        <v>9</v>
      </c>
      <c r="E22" s="7">
        <v>14</v>
      </c>
    </row>
    <row r="23" spans="1:7" x14ac:dyDescent="0.25">
      <c r="A23" s="14" t="s">
        <v>73</v>
      </c>
      <c r="B23" s="3" t="s">
        <v>30</v>
      </c>
      <c r="C23" s="5" t="s">
        <v>154</v>
      </c>
      <c r="D23" s="3" t="s">
        <v>11</v>
      </c>
      <c r="E23" s="7">
        <v>2</v>
      </c>
    </row>
    <row r="24" spans="1:7" ht="42" x14ac:dyDescent="0.25">
      <c r="A24" s="14" t="s">
        <v>170</v>
      </c>
      <c r="B24" s="3" t="s">
        <v>30</v>
      </c>
      <c r="C24" s="3" t="s">
        <v>20</v>
      </c>
      <c r="D24" s="3" t="s">
        <v>10</v>
      </c>
      <c r="E24" s="7">
        <f>(E19+E21)*0.5+2</f>
        <v>63.5</v>
      </c>
    </row>
    <row r="25" spans="1:7" x14ac:dyDescent="0.25">
      <c r="A25" s="18">
        <v>5</v>
      </c>
      <c r="B25" s="36" t="s">
        <v>43</v>
      </c>
      <c r="C25" s="40"/>
      <c r="D25" s="40"/>
      <c r="E25" s="40"/>
    </row>
    <row r="26" spans="1:7" ht="21" x14ac:dyDescent="0.25">
      <c r="A26" s="14" t="s">
        <v>60</v>
      </c>
      <c r="B26" s="3" t="s">
        <v>51</v>
      </c>
      <c r="C26" s="3" t="s">
        <v>41</v>
      </c>
      <c r="D26" s="3" t="s">
        <v>10</v>
      </c>
      <c r="E26" s="7">
        <f>553*1.5</f>
        <v>829.5</v>
      </c>
    </row>
    <row r="27" spans="1:7" ht="21" x14ac:dyDescent="0.25">
      <c r="A27" s="14" t="s">
        <v>74</v>
      </c>
      <c r="B27" s="3" t="s">
        <v>51</v>
      </c>
      <c r="C27" s="3" t="s">
        <v>44</v>
      </c>
      <c r="D27" s="3" t="s">
        <v>7</v>
      </c>
      <c r="E27" s="9">
        <f>447*1.2</f>
        <v>536.4</v>
      </c>
    </row>
    <row r="28" spans="1:7" x14ac:dyDescent="0.25">
      <c r="A28" s="14" t="s">
        <v>75</v>
      </c>
      <c r="B28" s="3" t="s">
        <v>51</v>
      </c>
      <c r="C28" s="3" t="s">
        <v>45</v>
      </c>
      <c r="D28" s="3" t="s">
        <v>7</v>
      </c>
      <c r="E28" s="9">
        <f>E27</f>
        <v>536.4</v>
      </c>
    </row>
    <row r="29" spans="1:7" ht="21" x14ac:dyDescent="0.25">
      <c r="A29" s="14" t="s">
        <v>76</v>
      </c>
      <c r="B29" s="3" t="s">
        <v>51</v>
      </c>
      <c r="C29" s="3" t="s">
        <v>46</v>
      </c>
      <c r="D29" s="3" t="s">
        <v>9</v>
      </c>
      <c r="E29" s="9">
        <v>130</v>
      </c>
    </row>
    <row r="30" spans="1:7" ht="31.5" customHeight="1" x14ac:dyDescent="0.25">
      <c r="A30" s="22" t="s">
        <v>77</v>
      </c>
      <c r="B30" s="3" t="s">
        <v>51</v>
      </c>
      <c r="C30" s="3" t="s">
        <v>50</v>
      </c>
      <c r="D30" s="3" t="s">
        <v>9</v>
      </c>
      <c r="E30" s="9">
        <v>233</v>
      </c>
      <c r="G30">
        <v>172.82</v>
      </c>
    </row>
    <row r="31" spans="1:7" x14ac:dyDescent="0.25">
      <c r="A31" s="18">
        <v>6</v>
      </c>
      <c r="B31" s="36" t="s">
        <v>21</v>
      </c>
      <c r="C31" s="36"/>
      <c r="D31" s="36"/>
      <c r="E31" s="36"/>
      <c r="G31">
        <v>0</v>
      </c>
    </row>
    <row r="32" spans="1:7" ht="42" x14ac:dyDescent="0.25">
      <c r="A32" s="15" t="s">
        <v>91</v>
      </c>
      <c r="B32" s="3" t="s">
        <v>31</v>
      </c>
      <c r="C32" s="3" t="s">
        <v>144</v>
      </c>
      <c r="D32" s="3" t="s">
        <v>7</v>
      </c>
      <c r="E32" s="7">
        <f>E38*1.25</f>
        <v>4338.75</v>
      </c>
      <c r="G32">
        <v>1.7</v>
      </c>
    </row>
    <row r="33" spans="1:7" ht="33" customHeight="1" x14ac:dyDescent="0.25">
      <c r="A33" s="15" t="s">
        <v>92</v>
      </c>
      <c r="B33" s="3" t="s">
        <v>36</v>
      </c>
      <c r="C33" s="3" t="s">
        <v>162</v>
      </c>
      <c r="D33" s="3" t="s">
        <v>7</v>
      </c>
      <c r="E33" s="7">
        <f>E38*1.25</f>
        <v>4338.75</v>
      </c>
      <c r="G33">
        <v>47.54</v>
      </c>
    </row>
    <row r="34" spans="1:7" ht="42" x14ac:dyDescent="0.25">
      <c r="A34" s="15" t="s">
        <v>93</v>
      </c>
      <c r="B34" s="3" t="s">
        <v>29</v>
      </c>
      <c r="C34" s="3" t="s">
        <v>163</v>
      </c>
      <c r="D34" s="3" t="s">
        <v>7</v>
      </c>
      <c r="E34" s="7">
        <f>E35</f>
        <v>4165.2</v>
      </c>
      <c r="G34">
        <v>42.69</v>
      </c>
    </row>
    <row r="35" spans="1:7" ht="42" x14ac:dyDescent="0.25">
      <c r="A35" s="15" t="s">
        <v>94</v>
      </c>
      <c r="B35" s="3" t="s">
        <v>33</v>
      </c>
      <c r="C35" s="3" t="s">
        <v>145</v>
      </c>
      <c r="D35" s="3" t="s">
        <v>7</v>
      </c>
      <c r="E35" s="7">
        <f>E38*1.2</f>
        <v>4165.2</v>
      </c>
      <c r="G35">
        <v>1.8</v>
      </c>
    </row>
    <row r="36" spans="1:7" ht="32.25" customHeight="1" x14ac:dyDescent="0.25">
      <c r="A36" s="15" t="s">
        <v>95</v>
      </c>
      <c r="B36" s="3" t="s">
        <v>32</v>
      </c>
      <c r="C36" s="3" t="s">
        <v>146</v>
      </c>
      <c r="D36" s="3" t="s">
        <v>7</v>
      </c>
      <c r="E36" s="7">
        <f>E38*1.05</f>
        <v>3644.55</v>
      </c>
      <c r="G36">
        <v>81.39</v>
      </c>
    </row>
    <row r="37" spans="1:7" ht="42" x14ac:dyDescent="0.25">
      <c r="A37" s="15" t="s">
        <v>96</v>
      </c>
      <c r="B37" s="3" t="s">
        <v>33</v>
      </c>
      <c r="C37" s="3" t="s">
        <v>147</v>
      </c>
      <c r="D37" s="3" t="s">
        <v>7</v>
      </c>
      <c r="E37" s="7">
        <f>E38*1.05</f>
        <v>3644.55</v>
      </c>
      <c r="G37">
        <v>1.8</v>
      </c>
    </row>
    <row r="38" spans="1:7" ht="30.75" customHeight="1" x14ac:dyDescent="0.25">
      <c r="A38" s="15" t="s">
        <v>97</v>
      </c>
      <c r="B38" s="3" t="s">
        <v>34</v>
      </c>
      <c r="C38" s="3" t="s">
        <v>148</v>
      </c>
      <c r="D38" s="3" t="s">
        <v>7</v>
      </c>
      <c r="E38" s="7">
        <v>3471</v>
      </c>
    </row>
    <row r="39" spans="1:7" ht="12" customHeight="1" x14ac:dyDescent="0.25">
      <c r="A39" s="18">
        <v>7</v>
      </c>
      <c r="B39" s="36" t="s">
        <v>184</v>
      </c>
      <c r="C39" s="36"/>
      <c r="D39" s="36"/>
      <c r="E39" s="36"/>
      <c r="G39">
        <v>0</v>
      </c>
    </row>
    <row r="40" spans="1:7" ht="48" customHeight="1" x14ac:dyDescent="0.25">
      <c r="A40" s="15" t="s">
        <v>78</v>
      </c>
      <c r="B40" s="3" t="s">
        <v>37</v>
      </c>
      <c r="C40" s="3" t="s">
        <v>116</v>
      </c>
      <c r="D40" s="3" t="s">
        <v>7</v>
      </c>
      <c r="E40" s="7">
        <f>767.7+55.95</f>
        <v>823.65000000000009</v>
      </c>
    </row>
    <row r="41" spans="1:7" x14ac:dyDescent="0.25">
      <c r="A41" s="15" t="s">
        <v>79</v>
      </c>
      <c r="B41" s="3" t="s">
        <v>38</v>
      </c>
      <c r="C41" s="3" t="s">
        <v>117</v>
      </c>
      <c r="D41" s="3" t="s">
        <v>7</v>
      </c>
      <c r="E41" s="7">
        <v>195.7</v>
      </c>
      <c r="G41">
        <v>26.19</v>
      </c>
    </row>
    <row r="42" spans="1:7" ht="12" customHeight="1" x14ac:dyDescent="0.25">
      <c r="A42" s="18">
        <v>8</v>
      </c>
      <c r="B42" s="36" t="s">
        <v>13</v>
      </c>
      <c r="C42" s="36"/>
      <c r="D42" s="36"/>
      <c r="E42" s="36"/>
      <c r="G42">
        <v>0</v>
      </c>
    </row>
    <row r="43" spans="1:7" ht="31.5" x14ac:dyDescent="0.25">
      <c r="A43" s="15" t="s">
        <v>80</v>
      </c>
      <c r="B43" s="3" t="s">
        <v>31</v>
      </c>
      <c r="C43" s="3" t="s">
        <v>209</v>
      </c>
      <c r="D43" s="3" t="s">
        <v>7</v>
      </c>
      <c r="E43" s="31">
        <f>E44</f>
        <v>551.73599999999999</v>
      </c>
      <c r="G43">
        <v>1.7</v>
      </c>
    </row>
    <row r="44" spans="1:7" ht="31.5" x14ac:dyDescent="0.25">
      <c r="A44" s="15" t="s">
        <v>81</v>
      </c>
      <c r="B44" s="3" t="s">
        <v>29</v>
      </c>
      <c r="C44" s="3" t="s">
        <v>167</v>
      </c>
      <c r="D44" s="3" t="s">
        <v>7</v>
      </c>
      <c r="E44" s="31">
        <f>E48*1.2</f>
        <v>551.73599999999999</v>
      </c>
    </row>
    <row r="45" spans="1:7" ht="31.5" x14ac:dyDescent="0.25">
      <c r="A45" s="15" t="s">
        <v>82</v>
      </c>
      <c r="B45" s="3" t="s">
        <v>33</v>
      </c>
      <c r="C45" s="3" t="s">
        <v>166</v>
      </c>
      <c r="D45" s="3" t="s">
        <v>7</v>
      </c>
      <c r="E45" s="31">
        <f>E48*1.2</f>
        <v>551.73599999999999</v>
      </c>
    </row>
    <row r="46" spans="1:7" ht="21" x14ac:dyDescent="0.25">
      <c r="A46" s="15" t="s">
        <v>83</v>
      </c>
      <c r="B46" s="3" t="s">
        <v>32</v>
      </c>
      <c r="C46" s="3" t="s">
        <v>165</v>
      </c>
      <c r="D46" s="3" t="s">
        <v>7</v>
      </c>
      <c r="E46" s="31">
        <f>E48*1.05</f>
        <v>482.76900000000001</v>
      </c>
      <c r="G46">
        <v>42.69</v>
      </c>
    </row>
    <row r="47" spans="1:7" ht="31.5" x14ac:dyDescent="0.25">
      <c r="A47" s="15" t="s">
        <v>84</v>
      </c>
      <c r="B47" s="3" t="s">
        <v>33</v>
      </c>
      <c r="C47" s="3" t="s">
        <v>164</v>
      </c>
      <c r="D47" s="3" t="s">
        <v>7</v>
      </c>
      <c r="E47" s="31">
        <f>E48*1.05</f>
        <v>482.76900000000001</v>
      </c>
    </row>
    <row r="48" spans="1:7" ht="21" x14ac:dyDescent="0.25">
      <c r="A48" s="15" t="s">
        <v>85</v>
      </c>
      <c r="B48" s="3" t="s">
        <v>34</v>
      </c>
      <c r="C48" s="3" t="s">
        <v>57</v>
      </c>
      <c r="D48" s="3" t="s">
        <v>7</v>
      </c>
      <c r="E48" s="31">
        <v>459.78</v>
      </c>
      <c r="G48">
        <v>38.729999999999997</v>
      </c>
    </row>
    <row r="49" spans="1:7" x14ac:dyDescent="0.25">
      <c r="A49" s="15" t="s">
        <v>106</v>
      </c>
      <c r="B49" s="36" t="s">
        <v>133</v>
      </c>
      <c r="C49" s="40"/>
      <c r="D49" s="40"/>
      <c r="E49" s="40"/>
    </row>
    <row r="50" spans="1:7" ht="21" x14ac:dyDescent="0.25">
      <c r="A50" s="15" t="s">
        <v>86</v>
      </c>
      <c r="B50" s="3" t="s">
        <v>31</v>
      </c>
      <c r="C50" s="3" t="s">
        <v>186</v>
      </c>
      <c r="D50" s="3" t="s">
        <v>7</v>
      </c>
      <c r="E50" s="7">
        <v>753</v>
      </c>
    </row>
    <row r="51" spans="1:7" ht="63" x14ac:dyDescent="0.25">
      <c r="A51" s="15" t="s">
        <v>98</v>
      </c>
      <c r="B51" s="3" t="s">
        <v>31</v>
      </c>
      <c r="C51" s="3" t="s">
        <v>124</v>
      </c>
      <c r="D51" s="3" t="s">
        <v>129</v>
      </c>
      <c r="E51" s="7">
        <v>211.58</v>
      </c>
    </row>
    <row r="52" spans="1:7" ht="21" x14ac:dyDescent="0.25">
      <c r="A52" s="15" t="s">
        <v>99</v>
      </c>
      <c r="B52" s="3" t="s">
        <v>126</v>
      </c>
      <c r="C52" s="3" t="s">
        <v>125</v>
      </c>
      <c r="D52" s="3" t="s">
        <v>130</v>
      </c>
      <c r="E52" s="7">
        <v>22</v>
      </c>
    </row>
    <row r="53" spans="1:7" ht="31.5" x14ac:dyDescent="0.25">
      <c r="A53" s="15" t="s">
        <v>134</v>
      </c>
      <c r="B53" s="3" t="s">
        <v>127</v>
      </c>
      <c r="C53" s="3" t="s">
        <v>131</v>
      </c>
      <c r="D53" s="3" t="s">
        <v>7</v>
      </c>
      <c r="E53" s="7">
        <f>E50</f>
        <v>753</v>
      </c>
    </row>
    <row r="54" spans="1:7" ht="31.5" x14ac:dyDescent="0.25">
      <c r="A54" s="15" t="s">
        <v>135</v>
      </c>
      <c r="B54" s="9" t="s">
        <v>128</v>
      </c>
      <c r="C54" s="3" t="s">
        <v>132</v>
      </c>
      <c r="D54" s="3" t="s">
        <v>7</v>
      </c>
      <c r="E54" s="9">
        <f>E50</f>
        <v>753</v>
      </c>
    </row>
    <row r="55" spans="1:7" ht="14.25" customHeight="1" x14ac:dyDescent="0.25">
      <c r="A55" s="24" t="s">
        <v>100</v>
      </c>
      <c r="B55" s="36" t="s">
        <v>198</v>
      </c>
      <c r="C55" s="40"/>
      <c r="D55" s="40"/>
      <c r="E55" s="40"/>
    </row>
    <row r="56" spans="1:7" ht="21" x14ac:dyDescent="0.25">
      <c r="A56" s="15" t="s">
        <v>87</v>
      </c>
      <c r="B56" s="9" t="s">
        <v>128</v>
      </c>
      <c r="C56" s="3" t="s">
        <v>187</v>
      </c>
      <c r="D56" s="3" t="s">
        <v>9</v>
      </c>
      <c r="E56" s="9">
        <v>575</v>
      </c>
    </row>
    <row r="57" spans="1:7" ht="21" x14ac:dyDescent="0.25">
      <c r="A57" s="15" t="s">
        <v>107</v>
      </c>
      <c r="B57" s="9" t="s">
        <v>128</v>
      </c>
      <c r="C57" s="3" t="s">
        <v>189</v>
      </c>
      <c r="D57" s="3" t="s">
        <v>9</v>
      </c>
      <c r="E57" s="9">
        <v>410</v>
      </c>
    </row>
    <row r="58" spans="1:7" ht="15" customHeight="1" x14ac:dyDescent="0.25">
      <c r="A58" s="18" t="s">
        <v>88</v>
      </c>
      <c r="B58" s="36" t="s">
        <v>14</v>
      </c>
      <c r="C58" s="36"/>
      <c r="D58" s="36"/>
      <c r="E58" s="36"/>
      <c r="G58">
        <v>0</v>
      </c>
    </row>
    <row r="59" spans="1:7" ht="27.75" customHeight="1" x14ac:dyDescent="0.25">
      <c r="A59" s="15" t="s">
        <v>89</v>
      </c>
      <c r="B59" s="3" t="s">
        <v>27</v>
      </c>
      <c r="C59" s="3" t="s">
        <v>59</v>
      </c>
      <c r="D59" s="3" t="s">
        <v>7</v>
      </c>
      <c r="E59" s="7">
        <f>6705.03+E60-E18</f>
        <v>8291.48</v>
      </c>
    </row>
    <row r="60" spans="1:7" ht="21" x14ac:dyDescent="0.25">
      <c r="A60" s="15" t="s">
        <v>141</v>
      </c>
      <c r="B60" s="3" t="s">
        <v>27</v>
      </c>
      <c r="C60" s="3" t="s">
        <v>109</v>
      </c>
      <c r="D60" s="3" t="s">
        <v>7</v>
      </c>
      <c r="E60" s="7">
        <f>2.5*(145.39+107.7+406.69)</f>
        <v>1649.4499999999998</v>
      </c>
    </row>
    <row r="61" spans="1:7" ht="15" customHeight="1" x14ac:dyDescent="0.25">
      <c r="A61" s="18" t="s">
        <v>118</v>
      </c>
      <c r="B61" s="36" t="s">
        <v>101</v>
      </c>
      <c r="C61" s="36"/>
      <c r="D61" s="36"/>
      <c r="E61" s="36"/>
    </row>
    <row r="62" spans="1:7" x14ac:dyDescent="0.25">
      <c r="A62" s="15" t="s">
        <v>119</v>
      </c>
      <c r="B62" s="3"/>
      <c r="C62" s="3" t="s">
        <v>108</v>
      </c>
      <c r="D62" s="3" t="s">
        <v>23</v>
      </c>
      <c r="E62" s="7">
        <v>1</v>
      </c>
    </row>
    <row r="63" spans="1:7" ht="21" x14ac:dyDescent="0.25">
      <c r="A63" s="15" t="s">
        <v>177</v>
      </c>
      <c r="B63" s="4"/>
      <c r="C63" s="3" t="s">
        <v>168</v>
      </c>
      <c r="D63" s="3" t="s">
        <v>23</v>
      </c>
      <c r="E63" s="9">
        <v>1</v>
      </c>
      <c r="G63">
        <v>7.56</v>
      </c>
    </row>
    <row r="64" spans="1:7" ht="34.5" customHeight="1" x14ac:dyDescent="0.25">
      <c r="A64" s="15" t="s">
        <v>202</v>
      </c>
      <c r="B64" s="4"/>
      <c r="C64" s="3" t="s">
        <v>203</v>
      </c>
      <c r="D64" s="3" t="s">
        <v>23</v>
      </c>
      <c r="E64" s="9">
        <v>1</v>
      </c>
    </row>
    <row r="65" spans="1:7" x14ac:dyDescent="0.25">
      <c r="A65" s="18" t="s">
        <v>142</v>
      </c>
      <c r="B65" s="36" t="s">
        <v>15</v>
      </c>
      <c r="C65" s="36"/>
      <c r="D65" s="36"/>
      <c r="E65" s="36"/>
      <c r="G65">
        <v>0</v>
      </c>
    </row>
    <row r="66" spans="1:7" ht="21" x14ac:dyDescent="0.25">
      <c r="A66" s="15" t="s">
        <v>143</v>
      </c>
      <c r="B66" s="3" t="s">
        <v>28</v>
      </c>
      <c r="C66" s="3" t="s">
        <v>26</v>
      </c>
      <c r="D66" s="3" t="s">
        <v>23</v>
      </c>
      <c r="E66" s="7">
        <v>1</v>
      </c>
    </row>
    <row r="67" spans="1:7" x14ac:dyDescent="0.25">
      <c r="A67" s="18" t="s">
        <v>196</v>
      </c>
      <c r="B67" s="36" t="s">
        <v>206</v>
      </c>
      <c r="C67" s="36"/>
      <c r="D67" s="36"/>
      <c r="E67" s="36"/>
    </row>
    <row r="68" spans="1:7" x14ac:dyDescent="0.25">
      <c r="A68" s="24" t="s">
        <v>197</v>
      </c>
      <c r="B68" s="4"/>
      <c r="C68" s="3" t="s">
        <v>123</v>
      </c>
      <c r="D68" s="3" t="s">
        <v>9</v>
      </c>
      <c r="E68" s="9">
        <v>30</v>
      </c>
    </row>
    <row r="69" spans="1:7" x14ac:dyDescent="0.25">
      <c r="A69" s="18" t="s">
        <v>204</v>
      </c>
      <c r="B69" s="36" t="s">
        <v>111</v>
      </c>
      <c r="C69" s="36"/>
      <c r="D69" s="36"/>
      <c r="E69" s="36"/>
    </row>
    <row r="70" spans="1:7" x14ac:dyDescent="0.25">
      <c r="A70" s="15" t="s">
        <v>205</v>
      </c>
      <c r="B70" s="4"/>
      <c r="C70" s="3" t="s">
        <v>112</v>
      </c>
      <c r="D70" s="3" t="s">
        <v>23</v>
      </c>
      <c r="E70" s="28">
        <v>1</v>
      </c>
    </row>
    <row r="71" spans="1:7" x14ac:dyDescent="0.25">
      <c r="A71" s="21"/>
      <c r="B71" s="2"/>
      <c r="C71" s="2"/>
      <c r="D71" s="2"/>
      <c r="E71" s="11"/>
    </row>
    <row r="72" spans="1:7" x14ac:dyDescent="0.25">
      <c r="A72" s="21"/>
      <c r="B72" s="2"/>
      <c r="C72" s="2"/>
      <c r="D72" s="2"/>
      <c r="E72" s="11"/>
    </row>
    <row r="73" spans="1:7" x14ac:dyDescent="0.25">
      <c r="A73" s="21"/>
      <c r="B73" s="2"/>
      <c r="C73" s="2"/>
      <c r="D73" s="2"/>
      <c r="E73" s="11"/>
    </row>
    <row r="74" spans="1:7" x14ac:dyDescent="0.25">
      <c r="B74" s="1"/>
      <c r="C74" s="1"/>
      <c r="D74" s="1"/>
      <c r="E74" s="10"/>
    </row>
    <row r="75" spans="1:7" x14ac:dyDescent="0.25">
      <c r="B75" s="1"/>
      <c r="C75" s="1"/>
      <c r="D75" s="1"/>
      <c r="E75" s="10"/>
    </row>
    <row r="76" spans="1:7" x14ac:dyDescent="0.25">
      <c r="B76" s="1"/>
      <c r="C76" s="1"/>
      <c r="D76" s="1"/>
      <c r="E76" s="10"/>
    </row>
    <row r="77" spans="1:7" x14ac:dyDescent="0.25">
      <c r="B77" s="1"/>
      <c r="C77" s="1"/>
      <c r="D77" s="1"/>
      <c r="E77" s="10"/>
    </row>
    <row r="78" spans="1:7" x14ac:dyDescent="0.25">
      <c r="B78" s="1"/>
      <c r="C78" s="1"/>
      <c r="D78" s="1"/>
      <c r="E78" s="10"/>
    </row>
    <row r="79" spans="1:7" x14ac:dyDescent="0.25">
      <c r="B79" s="1"/>
      <c r="C79" s="1"/>
      <c r="D79" s="1"/>
      <c r="E79" s="10"/>
    </row>
    <row r="80" spans="1:7" x14ac:dyDescent="0.25">
      <c r="B80" s="1"/>
      <c r="C80" s="1"/>
      <c r="D80" s="1"/>
      <c r="E80" s="10"/>
    </row>
    <row r="81" spans="2:5" x14ac:dyDescent="0.25">
      <c r="B81" s="1"/>
      <c r="C81" s="1"/>
      <c r="D81" s="1"/>
      <c r="E81" s="10"/>
    </row>
    <row r="82" spans="2:5" x14ac:dyDescent="0.25">
      <c r="B82" s="1"/>
      <c r="C82" s="1"/>
      <c r="D82" s="1"/>
      <c r="E82" s="10"/>
    </row>
    <row r="83" spans="2:5" x14ac:dyDescent="0.25">
      <c r="B83" s="1"/>
      <c r="C83" s="1"/>
      <c r="D83" s="1"/>
      <c r="E83" s="10"/>
    </row>
  </sheetData>
  <mergeCells count="18">
    <mergeCell ref="B39:E39"/>
    <mergeCell ref="A1:E1"/>
    <mergeCell ref="A5:E5"/>
    <mergeCell ref="B6:E6"/>
    <mergeCell ref="B9:E9"/>
    <mergeCell ref="B13:E13"/>
    <mergeCell ref="B16:E16"/>
    <mergeCell ref="B25:E25"/>
    <mergeCell ref="B31:E31"/>
    <mergeCell ref="A2:E2"/>
    <mergeCell ref="B42:E42"/>
    <mergeCell ref="B58:E58"/>
    <mergeCell ref="B65:E65"/>
    <mergeCell ref="B61:E61"/>
    <mergeCell ref="B67:E67"/>
    <mergeCell ref="B49:E49"/>
    <mergeCell ref="B55:E55"/>
    <mergeCell ref="B69:E69"/>
  </mergeCells>
  <phoneticPr fontId="22" type="noConversion"/>
  <pageMargins left="0.7" right="0.7" top="0.75" bottom="0.75" header="0.3" footer="0.3"/>
  <pageSetup paperSize="9" orientation="portrait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SUMA</vt:lpstr>
      <vt:lpstr>DR_1</vt:lpstr>
      <vt:lpstr>DR_2</vt:lpstr>
      <vt:lpstr>DR_4</vt:lpstr>
      <vt:lpstr>DR_2!Obszar_wydruku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Przodek droga.ath</dc:title>
  <dc:creator>Andrzej</dc:creator>
  <cp:lastModifiedBy>Anna Winckiewicz</cp:lastModifiedBy>
  <cp:lastPrinted>2025-03-14T10:47:50Z</cp:lastPrinted>
  <dcterms:created xsi:type="dcterms:W3CDTF">2021-08-16T18:56:21Z</dcterms:created>
  <dcterms:modified xsi:type="dcterms:W3CDTF">2025-03-14T10:48:03Z</dcterms:modified>
</cp:coreProperties>
</file>