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ocuments\2020-10-13 Przetarg na dostawę paliwa CNG\11.2022 - III przetarg\"/>
    </mc:Choice>
  </mc:AlternateContent>
  <xr:revisionPtr revIDLastSave="0" documentId="13_ncr:1_{02416600-2640-4BE3-ACF0-EA77771239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2023 MZO" sheetId="12" r:id="rId1"/>
    <sheet name="TGE.pl SPOT RDNg 12.2022" sheetId="1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2" l="1"/>
  <c r="D35" i="13"/>
  <c r="E3" i="13"/>
  <c r="E4" i="13" s="1"/>
  <c r="F4" i="13" l="1"/>
  <c r="E5" i="13"/>
  <c r="F3" i="13"/>
  <c r="E6" i="13" l="1"/>
  <c r="F5" i="13"/>
  <c r="F6" i="13" l="1"/>
  <c r="E7" i="13"/>
  <c r="E8" i="13" l="1"/>
  <c r="F7" i="13"/>
  <c r="F8" i="13" l="1"/>
  <c r="E9" i="13"/>
  <c r="E10" i="13" l="1"/>
  <c r="F9" i="13"/>
  <c r="F10" i="13" l="1"/>
  <c r="E11" i="13"/>
  <c r="E12" i="13" l="1"/>
  <c r="F11" i="13"/>
  <c r="F12" i="13" l="1"/>
  <c r="E13" i="13"/>
  <c r="E14" i="13" l="1"/>
  <c r="F13" i="13"/>
  <c r="F14" i="13" l="1"/>
  <c r="E15" i="13"/>
  <c r="E16" i="13" l="1"/>
  <c r="F15" i="13"/>
  <c r="F16" i="13" l="1"/>
  <c r="E17" i="13"/>
  <c r="E18" i="13" l="1"/>
  <c r="F17" i="13"/>
  <c r="F18" i="13" l="1"/>
  <c r="E19" i="13"/>
  <c r="E20" i="13" l="1"/>
  <c r="F19" i="13"/>
  <c r="F20" i="13" l="1"/>
  <c r="E21" i="13"/>
  <c r="E22" i="13" l="1"/>
  <c r="F21" i="13"/>
  <c r="F22" i="13" l="1"/>
  <c r="E23" i="13"/>
  <c r="E24" i="13" l="1"/>
  <c r="F23" i="13"/>
  <c r="F24" i="13" l="1"/>
  <c r="E25" i="13"/>
  <c r="E26" i="13" l="1"/>
  <c r="F25" i="13"/>
  <c r="F26" i="13" l="1"/>
  <c r="E27" i="13"/>
  <c r="E28" i="13" l="1"/>
  <c r="F27" i="13"/>
  <c r="F28" i="13" l="1"/>
  <c r="E29" i="13"/>
  <c r="E30" i="13" l="1"/>
  <c r="F29" i="13"/>
  <c r="F30" i="13" l="1"/>
  <c r="E31" i="13"/>
  <c r="E32" i="13" l="1"/>
  <c r="F31" i="13"/>
  <c r="F32" i="13" l="1"/>
  <c r="E33" i="13"/>
  <c r="E34" i="13" l="1"/>
  <c r="F34" i="13" s="1"/>
  <c r="F33" i="13"/>
  <c r="D11" i="12" l="1"/>
  <c r="D12" i="12" s="1"/>
  <c r="D13" i="12" s="1"/>
  <c r="D5" i="12"/>
  <c r="D6" i="12" s="1"/>
  <c r="D9" i="12" l="1"/>
  <c r="D17" i="12" s="1"/>
  <c r="D19" i="12" l="1"/>
  <c r="D21" i="12"/>
  <c r="D23" i="12" s="1"/>
  <c r="D22" i="12" l="1"/>
</calcChain>
</file>

<file path=xl/sharedStrings.xml><?xml version="1.0" encoding="utf-8"?>
<sst xmlns="http://schemas.openxmlformats.org/spreadsheetml/2006/main" count="51" uniqueCount="42">
  <si>
    <t>lp.</t>
  </si>
  <si>
    <t>opis elementu formuły</t>
  </si>
  <si>
    <t>jednostka</t>
  </si>
  <si>
    <t>wartość</t>
  </si>
  <si>
    <r>
      <t>kg/Nm</t>
    </r>
    <r>
      <rPr>
        <vertAlign val="superscript"/>
        <sz val="11"/>
        <color theme="1"/>
        <rFont val="Tahoma"/>
        <family val="2"/>
        <charset val="238"/>
      </rPr>
      <t>3</t>
    </r>
  </si>
  <si>
    <t>kWh/kg</t>
  </si>
  <si>
    <t>cena A [cena giełdowa]</t>
  </si>
  <si>
    <t>zł/MWh</t>
  </si>
  <si>
    <t>cena  B (podatki)</t>
  </si>
  <si>
    <t>zł/Mg</t>
  </si>
  <si>
    <t>cena C [koszty + marża]</t>
  </si>
  <si>
    <t>%</t>
  </si>
  <si>
    <t>zł</t>
  </si>
  <si>
    <t>Formuła cenowa – algorytm obliczania wartości dostarczanego paliwa gazowego CNG</t>
  </si>
  <si>
    <t>zł/kg</t>
  </si>
  <si>
    <t>kg</t>
  </si>
  <si>
    <t>Leszno</t>
  </si>
  <si>
    <t>cena A + cena B + cena C [cena netto/brutto]</t>
  </si>
  <si>
    <t>cena netto [4 + 7 + 8]</t>
  </si>
  <si>
    <r>
      <rPr>
        <b/>
        <sz val="10"/>
        <color theme="1"/>
        <rFont val="Tahoma"/>
        <family val="2"/>
        <charset val="238"/>
      </rPr>
      <t>CENA</t>
    </r>
    <r>
      <rPr>
        <sz val="10"/>
        <color theme="1"/>
        <rFont val="Tahoma"/>
        <family val="2"/>
        <charset val="238"/>
      </rPr>
      <t xml:space="preserve"> netto [9 x 12] </t>
    </r>
  </si>
  <si>
    <t>cena B (podatki) razem [6]</t>
  </si>
  <si>
    <t>opłata paliwowa do obliczenia ceny [5 / 1000]</t>
  </si>
  <si>
    <t>cena [2 x 3 / 1000]</t>
  </si>
  <si>
    <t>wszystkie koszty, poza pozycją nr 4 i 10 tabeli + marża dostawcy</t>
  </si>
  <si>
    <r>
      <rPr>
        <b/>
        <sz val="11"/>
        <color theme="1"/>
        <rFont val="Tahoma"/>
        <family val="2"/>
        <charset val="238"/>
      </rPr>
      <t>cena jednostkowa brutto</t>
    </r>
    <r>
      <rPr>
        <sz val="11"/>
        <color theme="1"/>
        <rFont val="Tahoma"/>
        <family val="2"/>
        <charset val="238"/>
      </rPr>
      <t xml:space="preserve"> [9 x (1 + 10)]</t>
    </r>
  </si>
  <si>
    <t>ilość kupowanego paliwa w okresie rozliczeniowym</t>
  </si>
  <si>
    <t>cena dla gazu ziemnego na TGE.pl w formule SPOT dla indeksu RDNg, liczona jako średnia arytmetyczna cena z kursów rozliczeniowych z miesiąca rozliczeniowego</t>
  </si>
  <si>
    <t>data</t>
  </si>
  <si>
    <t>SPOT RDNg</t>
  </si>
  <si>
    <t>średnia</t>
  </si>
  <si>
    <t>narast</t>
  </si>
  <si>
    <t>xxxxxx</t>
  </si>
  <si>
    <t>xxxxx</t>
  </si>
  <si>
    <t>xxx</t>
  </si>
  <si>
    <t>sprawdzenie:</t>
  </si>
  <si>
    <r>
      <rPr>
        <b/>
        <sz val="10"/>
        <color theme="1"/>
        <rFont val="Tahoma"/>
        <family val="2"/>
        <charset val="238"/>
      </rPr>
      <t xml:space="preserve">CENA </t>
    </r>
    <r>
      <rPr>
        <sz val="10"/>
        <color theme="1"/>
        <rFont val="Tahoma"/>
        <family val="2"/>
        <charset val="238"/>
      </rPr>
      <t>brutto [11 x 12]  lub [13 x (1 + 10)]</t>
    </r>
  </si>
  <si>
    <t>gęstość paliwa</t>
  </si>
  <si>
    <t>ciepło spalania</t>
  </si>
  <si>
    <t>styczeń</t>
  </si>
  <si>
    <t>opłata paliwowa wg obwieszczenia Ministra Infrastruktury (M.P. z 2022 r. poz. 1274)</t>
  </si>
  <si>
    <t>stawka podatku VAT (od 01.01.2023 VAT=23%)</t>
  </si>
  <si>
    <r>
      <rPr>
        <u/>
        <sz val="11"/>
        <rFont val="Calibri"/>
        <family val="2"/>
        <charset val="238"/>
        <scheme val="minor"/>
      </rPr>
      <t>Uwaga:</t>
    </r>
    <r>
      <rPr>
        <sz val="11"/>
        <rFont val="Calibri"/>
        <family val="2"/>
        <charset val="238"/>
        <scheme val="minor"/>
      </rPr>
      <t xml:space="preserve"> 
1) formularz zawiera formuły; kwoty w poszczególnych polach wyliczają się automatycznie i są zależne od wartości dla poz. 3 oraz 8
2) wartośc w poz. 8 - cena C - zgodnie z ceną podaną w ofercie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</si>
</sst>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0.0000"/>
    <numFmt numFmtId="165" formatCode="#,##0.00_ ;[Red]\-#,##0.00\ "/>
    <numFmt numFmtId="166" formatCode="#,##0.000000_ ;[Red]\-#,##0.000000\ "/>
    <numFmt numFmtId="167" formatCode="#,##0.0000_ ;[Red]\-#,##0.00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vertAlign val="superscript"/>
      <sz val="11"/>
      <color theme="1"/>
      <name val="Tahoma"/>
      <family val="2"/>
      <charset val="238"/>
    </font>
    <font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Tahoma"/>
      <family val="2"/>
      <charset val="238"/>
    </font>
    <font>
      <sz val="8"/>
      <color rgb="FF0070C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1" fillId="7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166" fontId="3" fillId="0" borderId="1" xfId="1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10" fillId="4" borderId="1" xfId="0" applyNumberFormat="1" applyFont="1" applyFill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" fontId="16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18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/>
    </xf>
    <xf numFmtId="14" fontId="18" fillId="0" borderId="0" xfId="0" applyNumberFormat="1" applyFont="1" applyAlignment="1">
      <alignment horizontal="right" vertical="center"/>
    </xf>
    <xf numFmtId="165" fontId="18" fillId="0" borderId="1" xfId="0" applyNumberFormat="1" applyFont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167" fontId="5" fillId="9" borderId="1" xfId="1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9" fontId="2" fillId="9" borderId="1" xfId="2" applyFont="1" applyFill="1" applyBorder="1" applyAlignment="1">
      <alignment vertical="center"/>
    </xf>
    <xf numFmtId="165" fontId="2" fillId="5" borderId="1" xfId="0" applyNumberFormat="1" applyFont="1" applyFill="1" applyBorder="1" applyAlignment="1">
      <alignment vertical="center"/>
    </xf>
    <xf numFmtId="165" fontId="20" fillId="0" borderId="1" xfId="0" applyNumberFormat="1" applyFont="1" applyBorder="1" applyAlignment="1">
      <alignment vertical="center"/>
    </xf>
    <xf numFmtId="165" fontId="14" fillId="8" borderId="1" xfId="0" applyNumberFormat="1" applyFont="1" applyFill="1" applyBorder="1" applyAlignment="1">
      <alignment vertical="center"/>
    </xf>
    <xf numFmtId="165" fontId="17" fillId="8" borderId="1" xfId="0" applyNumberFormat="1" applyFont="1" applyFill="1" applyBorder="1" applyAlignment="1">
      <alignment vertical="center"/>
    </xf>
    <xf numFmtId="165" fontId="19" fillId="8" borderId="1" xfId="0" applyNumberFormat="1" applyFont="1" applyFill="1" applyBorder="1" applyAlignment="1">
      <alignment vertical="center"/>
    </xf>
    <xf numFmtId="165" fontId="14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2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4" fontId="21" fillId="0" borderId="1" xfId="0" applyNumberFormat="1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F62A0-7E71-4C3F-BEC6-BDBD8A828854}">
  <sheetPr>
    <pageSetUpPr fitToPage="1"/>
  </sheetPr>
  <dimension ref="A1:Z81"/>
  <sheetViews>
    <sheetView tabSelected="1" topLeftCell="A4" workbookViewId="0">
      <selection activeCell="D15" sqref="D15"/>
    </sheetView>
  </sheetViews>
  <sheetFormatPr defaultRowHeight="15" x14ac:dyDescent="0.25"/>
  <cols>
    <col min="1" max="1" width="5" style="6" customWidth="1"/>
    <col min="2" max="2" width="70.140625" style="6" customWidth="1"/>
    <col min="3" max="3" width="14.42578125" style="6" bestFit="1" customWidth="1"/>
    <col min="4" max="4" width="17" style="6" bestFit="1" customWidth="1"/>
    <col min="5" max="16384" width="9.140625" style="6"/>
  </cols>
  <sheetData>
    <row r="1" spans="1:26" ht="37.5" x14ac:dyDescent="0.25">
      <c r="A1" s="26"/>
      <c r="B1" s="27" t="s">
        <v>13</v>
      </c>
      <c r="C1" s="44" t="s">
        <v>38</v>
      </c>
      <c r="D1" s="44">
        <v>2023</v>
      </c>
    </row>
    <row r="2" spans="1:26" x14ac:dyDescent="0.25">
      <c r="A2" s="1"/>
      <c r="B2" s="2"/>
      <c r="C2" s="1"/>
      <c r="D2" s="1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25">
      <c r="A3" s="1"/>
      <c r="B3" s="8"/>
      <c r="C3" s="8"/>
      <c r="D3" s="11" t="s">
        <v>16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43" t="s">
        <v>0</v>
      </c>
      <c r="B4" s="43" t="s">
        <v>1</v>
      </c>
      <c r="C4" s="43" t="s">
        <v>2</v>
      </c>
      <c r="D4" s="12" t="s">
        <v>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.75" x14ac:dyDescent="0.25">
      <c r="A5" s="13">
        <v>1</v>
      </c>
      <c r="B5" s="9" t="s">
        <v>36</v>
      </c>
      <c r="C5" s="3" t="s">
        <v>4</v>
      </c>
      <c r="D5" s="21">
        <f>0.75</f>
        <v>0.75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5">
      <c r="A6" s="13">
        <v>2</v>
      </c>
      <c r="B6" s="9" t="s">
        <v>37</v>
      </c>
      <c r="C6" s="3" t="s">
        <v>5</v>
      </c>
      <c r="D6" s="21">
        <f>ROUND((10.2+11.3)/2/D5,2)</f>
        <v>14.33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5">
      <c r="A7" s="62" t="s">
        <v>6</v>
      </c>
      <c r="B7" s="62"/>
      <c r="C7" s="62"/>
      <c r="D7" s="6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42.75" x14ac:dyDescent="0.25">
      <c r="A8" s="14">
        <v>3</v>
      </c>
      <c r="B8" s="15" t="s">
        <v>26</v>
      </c>
      <c r="C8" s="4" t="s">
        <v>7</v>
      </c>
      <c r="D8" s="22">
        <f>'TGE.pl SPOT RDNg 12.2022'!F33</f>
        <v>555.43709677419349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5">
      <c r="A9" s="14">
        <v>4</v>
      </c>
      <c r="B9" s="9" t="s">
        <v>22</v>
      </c>
      <c r="C9" s="4" t="s">
        <v>14</v>
      </c>
      <c r="D9" s="16">
        <f>ROUND(D8*D6/1000,10)</f>
        <v>7.9594135968000002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5">
      <c r="A10" s="62" t="s">
        <v>8</v>
      </c>
      <c r="B10" s="62"/>
      <c r="C10" s="62"/>
      <c r="D10" s="6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14">
        <v>5</v>
      </c>
      <c r="B11" s="50" t="s">
        <v>39</v>
      </c>
      <c r="C11" s="4" t="s">
        <v>9</v>
      </c>
      <c r="D11" s="51">
        <f>187.55*0+198.25*0+186.32*0+211.11*1</f>
        <v>211.11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5">
      <c r="A12" s="14">
        <v>6</v>
      </c>
      <c r="B12" s="9" t="s">
        <v>21</v>
      </c>
      <c r="C12" s="4" t="s">
        <v>14</v>
      </c>
      <c r="D12" s="23">
        <f>ROUND(D11/1000,10)</f>
        <v>0.21110999999999999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5">
      <c r="A13" s="14">
        <v>7</v>
      </c>
      <c r="B13" s="9" t="s">
        <v>20</v>
      </c>
      <c r="C13" s="4" t="s">
        <v>14</v>
      </c>
      <c r="D13" s="20">
        <f>D12</f>
        <v>0.21110999999999999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x14ac:dyDescent="0.25">
      <c r="A14" s="62" t="s">
        <v>10</v>
      </c>
      <c r="B14" s="62"/>
      <c r="C14" s="62"/>
      <c r="D14" s="6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x14ac:dyDescent="0.25">
      <c r="A15" s="14">
        <v>8</v>
      </c>
      <c r="B15" s="29" t="s">
        <v>23</v>
      </c>
      <c r="C15" s="4" t="s">
        <v>14</v>
      </c>
      <c r="D15" s="1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x14ac:dyDescent="0.25">
      <c r="A16" s="62" t="s">
        <v>17</v>
      </c>
      <c r="B16" s="62"/>
      <c r="C16" s="62"/>
      <c r="D16" s="6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9</v>
      </c>
      <c r="B17" s="9" t="s">
        <v>18</v>
      </c>
      <c r="C17" s="4" t="s">
        <v>14</v>
      </c>
      <c r="D17" s="45">
        <f>ROUND(D9+D13+D15,2)</f>
        <v>8.17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10</v>
      </c>
      <c r="B18" s="52" t="s">
        <v>40</v>
      </c>
      <c r="C18" s="4" t="s">
        <v>11</v>
      </c>
      <c r="D18" s="53">
        <v>0.23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11</v>
      </c>
      <c r="B19" s="10" t="s">
        <v>24</v>
      </c>
      <c r="C19" s="5" t="s">
        <v>14</v>
      </c>
      <c r="D19" s="54">
        <f>ROUND(D17*(1 +D18),10)</f>
        <v>10.049099999999999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12</v>
      </c>
      <c r="B20" s="28" t="s">
        <v>25</v>
      </c>
      <c r="C20" s="4" t="s">
        <v>15</v>
      </c>
      <c r="D20" s="24">
        <v>36000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13</v>
      </c>
      <c r="B21" s="18" t="s">
        <v>19</v>
      </c>
      <c r="C21" s="19" t="s">
        <v>12</v>
      </c>
      <c r="D21" s="25">
        <f>ROUND(D17*D20,2)</f>
        <v>294120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14</v>
      </c>
      <c r="B22" s="18" t="s">
        <v>35</v>
      </c>
      <c r="C22" s="19" t="s">
        <v>12</v>
      </c>
      <c r="D22" s="25">
        <f>ROUND(D19*D20,2)</f>
        <v>361767.6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C23" s="47" t="s">
        <v>34</v>
      </c>
      <c r="D23" s="46">
        <f>ROUND(D21*(1+D18),2)</f>
        <v>361767.6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7"/>
      <c r="B25" s="63" t="s">
        <v>41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7"/>
      <c r="B26" s="6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4.25" customHeight="1" x14ac:dyDescent="0.25">
      <c r="A27" s="7"/>
      <c r="B27" s="6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6.5" customHeight="1" x14ac:dyDescent="0.25">
      <c r="A28" s="7"/>
      <c r="B28" s="6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5:26" x14ac:dyDescent="0.25"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</sheetData>
  <mergeCells count="5">
    <mergeCell ref="A7:D7"/>
    <mergeCell ref="A10:D10"/>
    <mergeCell ref="A14:D14"/>
    <mergeCell ref="A16:D16"/>
    <mergeCell ref="B25:B2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&amp;LMZO Dział Kontrolingu&amp;C&amp;F/&amp;A&amp;R&amp;D</oddHeader>
    <oddFooter>&amp;LMZO Dział Kontrolingu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2211-EB4D-4B75-B9DA-30AD7F78C74E}">
  <dimension ref="A1:F35"/>
  <sheetViews>
    <sheetView workbookViewId="0">
      <selection activeCell="L27" sqref="L27"/>
    </sheetView>
  </sheetViews>
  <sheetFormatPr defaultRowHeight="15" x14ac:dyDescent="0.25"/>
  <cols>
    <col min="1" max="1" width="4.5703125" style="32" customWidth="1"/>
    <col min="2" max="2" width="4.42578125" style="38" customWidth="1"/>
    <col min="3" max="3" width="10.140625" style="31" bestFit="1" customWidth="1"/>
    <col min="4" max="4" width="12.28515625" style="60" customWidth="1"/>
    <col min="5" max="5" width="9.85546875" style="59" customWidth="1"/>
    <col min="6" max="6" width="10.7109375" style="59" customWidth="1"/>
    <col min="7" max="16384" width="9.140625" style="30"/>
  </cols>
  <sheetData>
    <row r="1" spans="1:6" x14ac:dyDescent="0.25">
      <c r="A1" s="33" t="s">
        <v>0</v>
      </c>
      <c r="B1" s="33" t="s">
        <v>0</v>
      </c>
      <c r="C1" s="34" t="s">
        <v>27</v>
      </c>
      <c r="D1" s="35" t="s">
        <v>28</v>
      </c>
      <c r="E1" s="39" t="s">
        <v>30</v>
      </c>
      <c r="F1" s="40" t="s">
        <v>29</v>
      </c>
    </row>
    <row r="2" spans="1:6" x14ac:dyDescent="0.25">
      <c r="A2" s="36">
        <v>1</v>
      </c>
      <c r="B2" s="37" t="s">
        <v>33</v>
      </c>
      <c r="C2" s="64">
        <v>44895</v>
      </c>
      <c r="D2" s="61">
        <v>684.11</v>
      </c>
      <c r="E2" s="49" t="s">
        <v>31</v>
      </c>
      <c r="F2" s="49" t="s">
        <v>32</v>
      </c>
    </row>
    <row r="3" spans="1:6" x14ac:dyDescent="0.25">
      <c r="A3" s="36">
        <v>2</v>
      </c>
      <c r="B3" s="42">
        <v>1</v>
      </c>
      <c r="C3" s="41">
        <v>44896</v>
      </c>
      <c r="D3" s="55">
        <v>724.24</v>
      </c>
      <c r="E3" s="56">
        <f>D3</f>
        <v>724.24</v>
      </c>
      <c r="F3" s="56">
        <f t="shared" ref="F3:F34" si="0">E3/B3</f>
        <v>724.24</v>
      </c>
    </row>
    <row r="4" spans="1:6" x14ac:dyDescent="0.25">
      <c r="A4" s="36">
        <v>3</v>
      </c>
      <c r="B4" s="42">
        <v>2</v>
      </c>
      <c r="C4" s="41">
        <v>44897</v>
      </c>
      <c r="D4" s="55">
        <v>639.32000000000005</v>
      </c>
      <c r="E4" s="56">
        <f t="shared" ref="E4:E34" si="1">E3+D4</f>
        <v>1363.56</v>
      </c>
      <c r="F4" s="56">
        <f t="shared" si="0"/>
        <v>681.78</v>
      </c>
    </row>
    <row r="5" spans="1:6" x14ac:dyDescent="0.25">
      <c r="A5" s="36">
        <v>4</v>
      </c>
      <c r="B5" s="42">
        <v>3</v>
      </c>
      <c r="C5" s="41">
        <v>44898</v>
      </c>
      <c r="D5" s="55">
        <v>686.51</v>
      </c>
      <c r="E5" s="56">
        <f t="shared" si="1"/>
        <v>2050.0699999999997</v>
      </c>
      <c r="F5" s="56">
        <f t="shared" si="0"/>
        <v>683.35666666666657</v>
      </c>
    </row>
    <row r="6" spans="1:6" x14ac:dyDescent="0.25">
      <c r="A6" s="36">
        <v>5</v>
      </c>
      <c r="B6" s="42">
        <v>4</v>
      </c>
      <c r="C6" s="41">
        <v>44899</v>
      </c>
      <c r="D6" s="55">
        <v>700.24</v>
      </c>
      <c r="E6" s="56">
        <f t="shared" si="1"/>
        <v>2750.3099999999995</v>
      </c>
      <c r="F6" s="56">
        <f t="shared" si="0"/>
        <v>687.57749999999987</v>
      </c>
    </row>
    <row r="7" spans="1:6" x14ac:dyDescent="0.25">
      <c r="A7" s="36">
        <v>6</v>
      </c>
      <c r="B7" s="42">
        <v>5</v>
      </c>
      <c r="C7" s="41">
        <v>44900</v>
      </c>
      <c r="D7" s="55">
        <v>666.9</v>
      </c>
      <c r="E7" s="56">
        <f t="shared" si="1"/>
        <v>3417.2099999999996</v>
      </c>
      <c r="F7" s="56">
        <f t="shared" si="0"/>
        <v>683.44199999999989</v>
      </c>
    </row>
    <row r="8" spans="1:6" x14ac:dyDescent="0.25">
      <c r="A8" s="36">
        <v>7</v>
      </c>
      <c r="B8" s="42">
        <v>6</v>
      </c>
      <c r="C8" s="41">
        <v>44901</v>
      </c>
      <c r="D8" s="55">
        <v>661.43</v>
      </c>
      <c r="E8" s="56">
        <f t="shared" si="1"/>
        <v>4078.6399999999994</v>
      </c>
      <c r="F8" s="56">
        <f t="shared" si="0"/>
        <v>679.7733333333332</v>
      </c>
    </row>
    <row r="9" spans="1:6" x14ac:dyDescent="0.25">
      <c r="A9" s="36">
        <v>8</v>
      </c>
      <c r="B9" s="42">
        <v>7</v>
      </c>
      <c r="C9" s="41">
        <v>44902</v>
      </c>
      <c r="D9" s="55">
        <v>697.95</v>
      </c>
      <c r="E9" s="56">
        <f t="shared" si="1"/>
        <v>4776.5899999999992</v>
      </c>
      <c r="F9" s="56">
        <f t="shared" si="0"/>
        <v>682.36999999999989</v>
      </c>
    </row>
    <row r="10" spans="1:6" x14ac:dyDescent="0.25">
      <c r="A10" s="36">
        <v>9</v>
      </c>
      <c r="B10" s="42">
        <v>8</v>
      </c>
      <c r="C10" s="41">
        <v>44903</v>
      </c>
      <c r="D10" s="55">
        <v>739.22</v>
      </c>
      <c r="E10" s="56">
        <f t="shared" si="1"/>
        <v>5515.8099999999995</v>
      </c>
      <c r="F10" s="56">
        <f t="shared" si="0"/>
        <v>689.47624999999994</v>
      </c>
    </row>
    <row r="11" spans="1:6" x14ac:dyDescent="0.25">
      <c r="A11" s="36">
        <v>10</v>
      </c>
      <c r="B11" s="42">
        <v>9</v>
      </c>
      <c r="C11" s="41">
        <v>44904</v>
      </c>
      <c r="D11" s="55">
        <v>670.26</v>
      </c>
      <c r="E11" s="56">
        <f t="shared" si="1"/>
        <v>6186.07</v>
      </c>
      <c r="F11" s="56">
        <f t="shared" si="0"/>
        <v>687.3411111111111</v>
      </c>
    </row>
    <row r="12" spans="1:6" x14ac:dyDescent="0.25">
      <c r="A12" s="36">
        <v>11</v>
      </c>
      <c r="B12" s="42">
        <v>10</v>
      </c>
      <c r="C12" s="41">
        <v>44905</v>
      </c>
      <c r="D12" s="55">
        <v>701.25</v>
      </c>
      <c r="E12" s="56">
        <f t="shared" si="1"/>
        <v>6887.32</v>
      </c>
      <c r="F12" s="56">
        <f t="shared" si="0"/>
        <v>688.73199999999997</v>
      </c>
    </row>
    <row r="13" spans="1:6" x14ac:dyDescent="0.25">
      <c r="A13" s="36">
        <v>12</v>
      </c>
      <c r="B13" s="42">
        <v>11</v>
      </c>
      <c r="C13" s="41">
        <v>44906</v>
      </c>
      <c r="D13" s="55">
        <v>704.84</v>
      </c>
      <c r="E13" s="56">
        <f t="shared" si="1"/>
        <v>7592.16</v>
      </c>
      <c r="F13" s="56">
        <f t="shared" si="0"/>
        <v>690.19636363636357</v>
      </c>
    </row>
    <row r="14" spans="1:6" x14ac:dyDescent="0.25">
      <c r="A14" s="36">
        <v>13</v>
      </c>
      <c r="B14" s="42">
        <v>12</v>
      </c>
      <c r="C14" s="41">
        <v>44907</v>
      </c>
      <c r="D14" s="55">
        <v>661.36</v>
      </c>
      <c r="E14" s="56">
        <f t="shared" si="1"/>
        <v>8253.52</v>
      </c>
      <c r="F14" s="56">
        <f t="shared" si="0"/>
        <v>687.79333333333341</v>
      </c>
    </row>
    <row r="15" spans="1:6" x14ac:dyDescent="0.25">
      <c r="A15" s="36">
        <v>14</v>
      </c>
      <c r="B15" s="42">
        <v>13</v>
      </c>
      <c r="C15" s="41">
        <v>44908</v>
      </c>
      <c r="D15" s="55">
        <v>687.8</v>
      </c>
      <c r="E15" s="56">
        <f t="shared" si="1"/>
        <v>8941.32</v>
      </c>
      <c r="F15" s="56">
        <f t="shared" si="0"/>
        <v>687.79384615384618</v>
      </c>
    </row>
    <row r="16" spans="1:6" x14ac:dyDescent="0.25">
      <c r="A16" s="36">
        <v>15</v>
      </c>
      <c r="B16" s="42">
        <v>14</v>
      </c>
      <c r="C16" s="41">
        <v>44909</v>
      </c>
      <c r="D16" s="55">
        <v>649.03</v>
      </c>
      <c r="E16" s="56">
        <f t="shared" si="1"/>
        <v>9590.35</v>
      </c>
      <c r="F16" s="56">
        <f t="shared" si="0"/>
        <v>685.02499999999998</v>
      </c>
    </row>
    <row r="17" spans="1:6" x14ac:dyDescent="0.25">
      <c r="A17" s="36">
        <v>16</v>
      </c>
      <c r="B17" s="42">
        <v>15</v>
      </c>
      <c r="C17" s="41">
        <v>44910</v>
      </c>
      <c r="D17" s="55">
        <v>660.31</v>
      </c>
      <c r="E17" s="56">
        <f t="shared" si="1"/>
        <v>10250.66</v>
      </c>
      <c r="F17" s="56">
        <f t="shared" si="0"/>
        <v>683.37733333333335</v>
      </c>
    </row>
    <row r="18" spans="1:6" x14ac:dyDescent="0.25">
      <c r="A18" s="36">
        <v>17</v>
      </c>
      <c r="B18" s="42">
        <v>16</v>
      </c>
      <c r="C18" s="41">
        <v>44911</v>
      </c>
      <c r="D18" s="55">
        <v>604.25</v>
      </c>
      <c r="E18" s="56">
        <f t="shared" si="1"/>
        <v>10854.91</v>
      </c>
      <c r="F18" s="56">
        <f t="shared" si="0"/>
        <v>678.43187499999999</v>
      </c>
    </row>
    <row r="19" spans="1:6" x14ac:dyDescent="0.25">
      <c r="A19" s="36">
        <v>18</v>
      </c>
      <c r="B19" s="42">
        <v>17</v>
      </c>
      <c r="C19" s="41">
        <v>44912</v>
      </c>
      <c r="D19" s="55">
        <v>574.08000000000004</v>
      </c>
      <c r="E19" s="56">
        <f t="shared" si="1"/>
        <v>11428.99</v>
      </c>
      <c r="F19" s="56">
        <f t="shared" si="0"/>
        <v>672.29352941176467</v>
      </c>
    </row>
    <row r="20" spans="1:6" x14ac:dyDescent="0.25">
      <c r="A20" s="36">
        <v>19</v>
      </c>
      <c r="B20" s="42">
        <v>18</v>
      </c>
      <c r="C20" s="41">
        <v>44913</v>
      </c>
      <c r="D20" s="55">
        <v>568.89</v>
      </c>
      <c r="E20" s="56">
        <f t="shared" si="1"/>
        <v>11997.88</v>
      </c>
      <c r="F20" s="56">
        <f t="shared" si="0"/>
        <v>666.54888888888888</v>
      </c>
    </row>
    <row r="21" spans="1:6" x14ac:dyDescent="0.25">
      <c r="A21" s="36">
        <v>20</v>
      </c>
      <c r="B21" s="42">
        <v>19</v>
      </c>
      <c r="C21" s="41">
        <v>44914</v>
      </c>
      <c r="D21" s="55">
        <v>520.69000000000005</v>
      </c>
      <c r="E21" s="56">
        <f t="shared" si="1"/>
        <v>12518.57</v>
      </c>
      <c r="F21" s="56">
        <f t="shared" si="0"/>
        <v>658.87210526315789</v>
      </c>
    </row>
    <row r="22" spans="1:6" x14ac:dyDescent="0.25">
      <c r="A22" s="36">
        <v>21</v>
      </c>
      <c r="B22" s="42">
        <v>20</v>
      </c>
      <c r="C22" s="41">
        <v>44915</v>
      </c>
      <c r="D22" s="55">
        <v>505.61</v>
      </c>
      <c r="E22" s="56">
        <f t="shared" si="1"/>
        <v>13024.18</v>
      </c>
      <c r="F22" s="56">
        <f t="shared" si="0"/>
        <v>651.20900000000006</v>
      </c>
    </row>
    <row r="23" spans="1:6" x14ac:dyDescent="0.25">
      <c r="A23" s="36">
        <v>22</v>
      </c>
      <c r="B23" s="42">
        <v>21</v>
      </c>
      <c r="C23" s="41">
        <v>44916</v>
      </c>
      <c r="D23" s="55">
        <v>478.65</v>
      </c>
      <c r="E23" s="56">
        <f t="shared" si="1"/>
        <v>13502.83</v>
      </c>
      <c r="F23" s="56">
        <f t="shared" si="0"/>
        <v>642.99190476190472</v>
      </c>
    </row>
    <row r="24" spans="1:6" x14ac:dyDescent="0.25">
      <c r="A24" s="36">
        <v>23</v>
      </c>
      <c r="B24" s="42">
        <v>22</v>
      </c>
      <c r="C24" s="41">
        <v>44917</v>
      </c>
      <c r="D24" s="55">
        <v>438.46</v>
      </c>
      <c r="E24" s="56">
        <f t="shared" si="1"/>
        <v>13941.289999999999</v>
      </c>
      <c r="F24" s="56">
        <f t="shared" si="0"/>
        <v>633.69499999999994</v>
      </c>
    </row>
    <row r="25" spans="1:6" x14ac:dyDescent="0.25">
      <c r="A25" s="36">
        <v>24</v>
      </c>
      <c r="B25" s="42">
        <v>23</v>
      </c>
      <c r="C25" s="41">
        <v>44918</v>
      </c>
      <c r="D25" s="55">
        <v>394.68</v>
      </c>
      <c r="E25" s="56">
        <f t="shared" si="1"/>
        <v>14335.97</v>
      </c>
      <c r="F25" s="56">
        <f t="shared" si="0"/>
        <v>623.30304347826086</v>
      </c>
    </row>
    <row r="26" spans="1:6" x14ac:dyDescent="0.25">
      <c r="A26" s="36">
        <v>25</v>
      </c>
      <c r="B26" s="42">
        <v>24</v>
      </c>
      <c r="C26" s="41">
        <v>44919</v>
      </c>
      <c r="D26" s="55">
        <v>375.16</v>
      </c>
      <c r="E26" s="56">
        <f t="shared" si="1"/>
        <v>14711.13</v>
      </c>
      <c r="F26" s="56">
        <f t="shared" si="0"/>
        <v>612.96375</v>
      </c>
    </row>
    <row r="27" spans="1:6" x14ac:dyDescent="0.25">
      <c r="A27" s="36">
        <v>26</v>
      </c>
      <c r="B27" s="42">
        <v>25</v>
      </c>
      <c r="C27" s="41">
        <v>44920</v>
      </c>
      <c r="D27" s="55">
        <v>367.52</v>
      </c>
      <c r="E27" s="56">
        <f t="shared" si="1"/>
        <v>15078.65</v>
      </c>
      <c r="F27" s="56">
        <f t="shared" si="0"/>
        <v>603.14599999999996</v>
      </c>
    </row>
    <row r="28" spans="1:6" x14ac:dyDescent="0.25">
      <c r="A28" s="36">
        <v>27</v>
      </c>
      <c r="B28" s="42">
        <v>26</v>
      </c>
      <c r="C28" s="41">
        <v>44921</v>
      </c>
      <c r="D28" s="55">
        <v>367.63</v>
      </c>
      <c r="E28" s="56">
        <f t="shared" si="1"/>
        <v>15446.279999999999</v>
      </c>
      <c r="F28" s="56">
        <f t="shared" si="0"/>
        <v>594.08769230769224</v>
      </c>
    </row>
    <row r="29" spans="1:6" x14ac:dyDescent="0.25">
      <c r="A29" s="36">
        <v>28</v>
      </c>
      <c r="B29" s="42">
        <v>27</v>
      </c>
      <c r="C29" s="41">
        <v>44922</v>
      </c>
      <c r="D29" s="55">
        <v>377.01</v>
      </c>
      <c r="E29" s="56">
        <f t="shared" si="1"/>
        <v>15823.289999999999</v>
      </c>
      <c r="F29" s="56">
        <f t="shared" si="0"/>
        <v>586.0477777777777</v>
      </c>
    </row>
    <row r="30" spans="1:6" x14ac:dyDescent="0.25">
      <c r="A30" s="36">
        <v>29</v>
      </c>
      <c r="B30" s="42">
        <v>28</v>
      </c>
      <c r="C30" s="41">
        <v>44923</v>
      </c>
      <c r="D30" s="55">
        <v>361.16</v>
      </c>
      <c r="E30" s="56">
        <f t="shared" si="1"/>
        <v>16184.449999999999</v>
      </c>
      <c r="F30" s="56">
        <f t="shared" si="0"/>
        <v>578.01607142857142</v>
      </c>
    </row>
    <row r="31" spans="1:6" x14ac:dyDescent="0.25">
      <c r="A31" s="36">
        <v>30</v>
      </c>
      <c r="B31" s="42">
        <v>29</v>
      </c>
      <c r="C31" s="41">
        <v>44924</v>
      </c>
      <c r="D31" s="55">
        <v>378.83</v>
      </c>
      <c r="E31" s="56">
        <f t="shared" si="1"/>
        <v>16563.28</v>
      </c>
      <c r="F31" s="56">
        <f t="shared" si="0"/>
        <v>571.14758620689656</v>
      </c>
    </row>
    <row r="32" spans="1:6" x14ac:dyDescent="0.25">
      <c r="A32" s="36">
        <v>31</v>
      </c>
      <c r="B32" s="42">
        <v>30</v>
      </c>
      <c r="C32" s="41">
        <v>44925</v>
      </c>
      <c r="D32" s="55">
        <v>353.93</v>
      </c>
      <c r="E32" s="56">
        <f t="shared" si="1"/>
        <v>16917.21</v>
      </c>
      <c r="F32" s="56">
        <f t="shared" si="0"/>
        <v>563.90699999999993</v>
      </c>
    </row>
    <row r="33" spans="1:6" ht="15.75" x14ac:dyDescent="0.25">
      <c r="A33" s="36">
        <v>32</v>
      </c>
      <c r="B33" s="42">
        <v>31</v>
      </c>
      <c r="C33" s="41">
        <v>44926</v>
      </c>
      <c r="D33" s="55">
        <v>301.33999999999997</v>
      </c>
      <c r="E33" s="56">
        <f t="shared" si="1"/>
        <v>17218.55</v>
      </c>
      <c r="F33" s="57">
        <f t="shared" si="0"/>
        <v>555.43709677419349</v>
      </c>
    </row>
    <row r="34" spans="1:6" x14ac:dyDescent="0.25">
      <c r="A34" s="36">
        <v>33</v>
      </c>
      <c r="B34" s="42">
        <v>32</v>
      </c>
      <c r="C34" s="64">
        <v>44927</v>
      </c>
      <c r="D34" s="61">
        <v>314.77</v>
      </c>
      <c r="E34" s="56">
        <f t="shared" si="1"/>
        <v>17533.32</v>
      </c>
      <c r="F34" s="58">
        <f t="shared" si="0"/>
        <v>547.91624999999999</v>
      </c>
    </row>
    <row r="35" spans="1:6" x14ac:dyDescent="0.25">
      <c r="C35" s="48" t="s">
        <v>34</v>
      </c>
      <c r="D35" s="46">
        <f>ROUND(AVERAGE(D3:D34),2)</f>
        <v>547.91999999999996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&amp;LMZO Dział Kontrolingu&amp;C&amp;A&amp;R&amp;D</oddHeader>
    <oddFooter>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01.2023 MZO</vt:lpstr>
      <vt:lpstr>TGE.pl SPOT RDNg 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 Marek</dc:creator>
  <cp:lastModifiedBy>abc</cp:lastModifiedBy>
  <cp:lastPrinted>2023-01-13T10:49:39Z</cp:lastPrinted>
  <dcterms:created xsi:type="dcterms:W3CDTF">2018-05-18T12:29:44Z</dcterms:created>
  <dcterms:modified xsi:type="dcterms:W3CDTF">2023-01-13T10:49:45Z</dcterms:modified>
</cp:coreProperties>
</file>